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駿河学院\Excel検定\Excel131\"/>
    </mc:Choice>
  </mc:AlternateContent>
  <xr:revisionPtr revIDLastSave="0" documentId="13_ncr:1_{E2B7D3B9-2822-4D18-8F1D-68751AC4BBB8}" xr6:coauthVersionLast="47" xr6:coauthVersionMax="47" xr10:uidLastSave="{00000000-0000-0000-0000-000000000000}"/>
  <bookViews>
    <workbookView xWindow="-108" yWindow="-108" windowWidth="23256" windowHeight="12456" xr2:uid="{01F3E2F3-0FCA-4068-9DF9-661A348FC2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15" i="1"/>
  <c r="G4" i="1"/>
  <c r="G5" i="1"/>
  <c r="G6" i="1"/>
  <c r="G7" i="1"/>
  <c r="I7" i="1" s="1"/>
  <c r="G8" i="1"/>
  <c r="G9" i="1"/>
  <c r="I9" i="1" s="1"/>
  <c r="G10" i="1"/>
  <c r="G3" i="1"/>
  <c r="C16" i="1"/>
  <c r="C22" i="1"/>
  <c r="C17" i="1"/>
  <c r="C15" i="1"/>
  <c r="C21" i="1"/>
  <c r="C19" i="1"/>
  <c r="C18" i="1"/>
  <c r="C20" i="1"/>
  <c r="B16" i="1"/>
  <c r="B22" i="1"/>
  <c r="B17" i="1"/>
  <c r="B15" i="1"/>
  <c r="B21" i="1"/>
  <c r="B19" i="1"/>
  <c r="B18" i="1"/>
  <c r="B20" i="1"/>
  <c r="H4" i="1"/>
  <c r="H5" i="1"/>
  <c r="I5" i="1" s="1"/>
  <c r="J5" i="1" s="1"/>
  <c r="D22" i="1" s="1"/>
  <c r="H6" i="1"/>
  <c r="I6" i="1" s="1"/>
  <c r="J6" i="1" s="1"/>
  <c r="D17" i="1" s="1"/>
  <c r="H7" i="1"/>
  <c r="H8" i="1"/>
  <c r="H9" i="1"/>
  <c r="H10" i="1"/>
  <c r="H3" i="1"/>
  <c r="D4" i="1"/>
  <c r="D5" i="1"/>
  <c r="D6" i="1"/>
  <c r="D7" i="1"/>
  <c r="D8" i="1"/>
  <c r="D9" i="1"/>
  <c r="D10" i="1"/>
  <c r="D3" i="1"/>
  <c r="J7" i="1" l="1"/>
  <c r="D15" i="1" s="1"/>
  <c r="E15" i="1" s="1"/>
  <c r="I8" i="1"/>
  <c r="J8" i="1" s="1"/>
  <c r="D21" i="1" s="1"/>
  <c r="G21" i="1" s="1"/>
  <c r="G11" i="1"/>
  <c r="H11" i="1"/>
  <c r="I4" i="1"/>
  <c r="J4" i="1" s="1"/>
  <c r="D16" i="1" s="1"/>
  <c r="E16" i="1" s="1"/>
  <c r="I10" i="1"/>
  <c r="J10" i="1" s="1"/>
  <c r="D18" i="1" s="1"/>
  <c r="G18" i="1" s="1"/>
  <c r="J9" i="1"/>
  <c r="D19" i="1" s="1"/>
  <c r="G19" i="1" s="1"/>
  <c r="I3" i="1"/>
  <c r="I11" i="1" s="1"/>
  <c r="E22" i="1"/>
  <c r="G15" i="1"/>
  <c r="G22" i="1"/>
  <c r="C23" i="1"/>
  <c r="E21" i="1"/>
  <c r="E17" i="1"/>
  <c r="G17" i="1"/>
  <c r="G16" i="1"/>
  <c r="J3" i="1" l="1"/>
  <c r="E18" i="1"/>
  <c r="E19" i="1"/>
  <c r="H15" i="1"/>
  <c r="I15" i="1" s="1"/>
  <c r="H17" i="1"/>
  <c r="I17" i="1" s="1"/>
  <c r="H18" i="1"/>
  <c r="I18" i="1" s="1"/>
  <c r="H16" i="1"/>
  <c r="I16" i="1" s="1"/>
  <c r="H21" i="1"/>
  <c r="I21" i="1" s="1"/>
  <c r="H22" i="1"/>
  <c r="I22" i="1" s="1"/>
  <c r="H19" i="1"/>
  <c r="I19" i="1" s="1"/>
  <c r="D20" i="1"/>
  <c r="J11" i="1"/>
  <c r="D23" i="1" l="1"/>
  <c r="G20" i="1"/>
  <c r="G23" i="1" s="1"/>
  <c r="E20" i="1"/>
  <c r="E23" i="1" l="1"/>
  <c r="H20" i="1"/>
  <c r="E29" i="1" s="1"/>
  <c r="E26" i="1" l="1"/>
  <c r="H23" i="1"/>
  <c r="I20" i="1"/>
  <c r="E28" i="1" l="1"/>
  <c r="E25" i="1"/>
</calcChain>
</file>

<file path=xl/sharedStrings.xml><?xml version="1.0" encoding="utf-8"?>
<sst xmlns="http://schemas.openxmlformats.org/spreadsheetml/2006/main" count="72" uniqueCount="52">
  <si>
    <t>貸出料金計算表</t>
    <rPh sb="0" eb="2">
      <t>カシダシ</t>
    </rPh>
    <rPh sb="2" eb="4">
      <t>リョウキン</t>
    </rPh>
    <rPh sb="4" eb="6">
      <t>ケイサン</t>
    </rPh>
    <rPh sb="6" eb="7">
      <t>ヒョウ</t>
    </rPh>
    <phoneticPr fontId="2"/>
  </si>
  <si>
    <t>番号</t>
    <rPh sb="0" eb="2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</si>
  <si>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</si>
  <si>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ＣＯ</t>
    <phoneticPr fontId="2"/>
  </si>
  <si>
    <t>商品名</t>
    <rPh sb="0" eb="3">
      <t>ショウヒンメイ</t>
    </rPh>
    <phoneticPr fontId="2"/>
  </si>
  <si>
    <t>返却日</t>
    <rPh sb="0" eb="2">
      <t>ヘンキャク</t>
    </rPh>
    <rPh sb="2" eb="3">
      <t>ビ</t>
    </rPh>
    <phoneticPr fontId="2"/>
  </si>
  <si>
    <t>日数</t>
    <rPh sb="0" eb="2">
      <t>ニッスウ</t>
    </rPh>
    <phoneticPr fontId="2"/>
  </si>
  <si>
    <t>基本料金</t>
    <rPh sb="0" eb="2">
      <t>キホン</t>
    </rPh>
    <rPh sb="2" eb="4">
      <t>リョウキン</t>
    </rPh>
    <phoneticPr fontId="2"/>
  </si>
  <si>
    <t>超過料金</t>
    <rPh sb="0" eb="2">
      <t>チョウカ</t>
    </rPh>
    <rPh sb="2" eb="4">
      <t>リョウキン</t>
    </rPh>
    <phoneticPr fontId="2"/>
  </si>
  <si>
    <t>貸出料金</t>
    <rPh sb="0" eb="2">
      <t>カシダシ</t>
    </rPh>
    <rPh sb="2" eb="4">
      <t>リョウキン</t>
    </rPh>
    <phoneticPr fontId="2"/>
  </si>
  <si>
    <t>日の出産業</t>
    <rPh sb="0" eb="1">
      <t>ヒ</t>
    </rPh>
    <rPh sb="2" eb="3">
      <t>デ</t>
    </rPh>
    <rPh sb="3" eb="5">
      <t>サンギョウ</t>
    </rPh>
    <phoneticPr fontId="2"/>
  </si>
  <si>
    <t>井上商会</t>
    <rPh sb="0" eb="2">
      <t>イノウエ</t>
    </rPh>
    <rPh sb="2" eb="4">
      <t>ショウカイ</t>
    </rPh>
    <phoneticPr fontId="2"/>
  </si>
  <si>
    <t>鈴木総業</t>
    <rPh sb="0" eb="2">
      <t>スズキ</t>
    </rPh>
    <rPh sb="2" eb="4">
      <t>ソウギョウ</t>
    </rPh>
    <phoneticPr fontId="2"/>
  </si>
  <si>
    <t>ＡＬＰ企画</t>
    <rPh sb="3" eb="5">
      <t>キカク</t>
    </rPh>
    <phoneticPr fontId="2"/>
  </si>
  <si>
    <t>青山工業</t>
    <rPh sb="0" eb="2">
      <t>アオヤマ</t>
    </rPh>
    <rPh sb="2" eb="4">
      <t>コウギョウ</t>
    </rPh>
    <phoneticPr fontId="2"/>
  </si>
  <si>
    <t>明日香住宅</t>
    <rPh sb="0" eb="3">
      <t>アスカ</t>
    </rPh>
    <rPh sb="3" eb="5">
      <t>ジュウタク</t>
    </rPh>
    <phoneticPr fontId="2"/>
  </si>
  <si>
    <t>東京物産</t>
    <rPh sb="0" eb="2">
      <t>トウキョウ</t>
    </rPh>
    <rPh sb="2" eb="4">
      <t>ブッサン</t>
    </rPh>
    <phoneticPr fontId="2"/>
  </si>
  <si>
    <t>マキノ商事</t>
    <rPh sb="3" eb="5">
      <t>ショウジ</t>
    </rPh>
    <phoneticPr fontId="2"/>
  </si>
  <si>
    <t>商品テーブル</t>
    <rPh sb="0" eb="2">
      <t>ショウヒン</t>
    </rPh>
    <phoneticPr fontId="2"/>
  </si>
  <si>
    <t>基本料金</t>
    <rPh sb="0" eb="4">
      <t>キホンリョウキン</t>
    </rPh>
    <phoneticPr fontId="2"/>
  </si>
  <si>
    <t>超過料金の計算式</t>
    <rPh sb="0" eb="2">
      <t>チョウカ</t>
    </rPh>
    <rPh sb="2" eb="4">
      <t>リョウキン</t>
    </rPh>
    <rPh sb="5" eb="8">
      <t>ケイサンシキ</t>
    </rPh>
    <phoneticPr fontId="2"/>
  </si>
  <si>
    <t>商品Ｅ</t>
    <rPh sb="0" eb="2">
      <t>ショウヒン</t>
    </rPh>
    <phoneticPr fontId="2"/>
  </si>
  <si>
    <t>商品Ｆ</t>
    <rPh sb="0" eb="2">
      <t>ショウヒン</t>
    </rPh>
    <phoneticPr fontId="2"/>
  </si>
  <si>
    <t>商品Ｇ</t>
    <rPh sb="0" eb="2">
      <t>ショウヒン</t>
    </rPh>
    <phoneticPr fontId="2"/>
  </si>
  <si>
    <t>商品Ｈ</t>
    <rPh sb="0" eb="2">
      <t>ショウヒン</t>
    </rPh>
    <phoneticPr fontId="2"/>
  </si>
  <si>
    <t>それ以外</t>
    <rPh sb="2" eb="4">
      <t>イガイ</t>
    </rPh>
    <phoneticPr fontId="2"/>
  </si>
  <si>
    <t>割引率表</t>
    <rPh sb="0" eb="2">
      <t>ワリビキ</t>
    </rPh>
    <rPh sb="2" eb="3">
      <t>リツ</t>
    </rPh>
    <rPh sb="3" eb="4">
      <t>ヒョウ</t>
    </rPh>
    <phoneticPr fontId="2"/>
  </si>
  <si>
    <t>割引率</t>
    <rPh sb="0" eb="2">
      <t>ワリビキ</t>
    </rPh>
    <rPh sb="2" eb="3">
      <t>リツ</t>
    </rPh>
    <phoneticPr fontId="2"/>
  </si>
  <si>
    <t>判定表</t>
    <rPh sb="0" eb="2">
      <t>ハンテイ</t>
    </rPh>
    <rPh sb="2" eb="3">
      <t>ヒョウ</t>
    </rPh>
    <phoneticPr fontId="2"/>
  </si>
  <si>
    <t>　日数　　　　　　請求額</t>
    <rPh sb="1" eb="3">
      <t>ニッスウ</t>
    </rPh>
    <rPh sb="9" eb="11">
      <t>セイキュウ</t>
    </rPh>
    <rPh sb="11" eb="12">
      <t>ガク</t>
    </rPh>
    <phoneticPr fontId="2"/>
  </si>
  <si>
    <t>判定</t>
    <rPh sb="0" eb="2">
      <t>ハンテイ</t>
    </rPh>
    <phoneticPr fontId="2"/>
  </si>
  <si>
    <t>貸出日</t>
    <rPh sb="0" eb="2">
      <t>カシダシ</t>
    </rPh>
    <rPh sb="2" eb="3">
      <t>ビ</t>
    </rPh>
    <phoneticPr fontId="2"/>
  </si>
  <si>
    <t>合計</t>
    <rPh sb="0" eb="2">
      <t>ゴウケイ</t>
    </rPh>
    <phoneticPr fontId="2"/>
  </si>
  <si>
    <t>事業所別請求額一覧表</t>
    <rPh sb="0" eb="3">
      <t>ジギョウショ</t>
    </rPh>
    <rPh sb="3" eb="4">
      <t>ベツ</t>
    </rPh>
    <rPh sb="4" eb="6">
      <t>セイキュウ</t>
    </rPh>
    <rPh sb="6" eb="7">
      <t>ガク</t>
    </rPh>
    <rPh sb="7" eb="9">
      <t>イチラン</t>
    </rPh>
    <rPh sb="9" eb="10">
      <t>ヒョウ</t>
    </rPh>
    <phoneticPr fontId="2"/>
  </si>
  <si>
    <t>補償料</t>
    <rPh sb="0" eb="2">
      <t>ホショウ</t>
    </rPh>
    <rPh sb="2" eb="3">
      <t>リョウ</t>
    </rPh>
    <phoneticPr fontId="2"/>
  </si>
  <si>
    <t>割引額</t>
    <rPh sb="0" eb="3">
      <t>ワリビキガク</t>
    </rPh>
    <phoneticPr fontId="2"/>
  </si>
  <si>
    <t>請求額</t>
    <rPh sb="0" eb="2">
      <t>セイキュウ</t>
    </rPh>
    <rPh sb="2" eb="3">
      <t>ガク</t>
    </rPh>
    <phoneticPr fontId="2"/>
  </si>
  <si>
    <t>判定がＡ以外の割引額の平均</t>
    <rPh sb="0" eb="2">
      <t>ハンテイ</t>
    </rPh>
    <rPh sb="4" eb="6">
      <t>イガイ</t>
    </rPh>
    <rPh sb="7" eb="10">
      <t>ワリビキガク</t>
    </rPh>
    <rPh sb="11" eb="13">
      <t>ヘイキン</t>
    </rPh>
    <phoneticPr fontId="2"/>
  </si>
  <si>
    <t>補償料が800円未満の請求額の合計</t>
    <rPh sb="0" eb="2">
      <t>ホショウ</t>
    </rPh>
    <rPh sb="2" eb="3">
      <t>リョウ</t>
    </rPh>
    <rPh sb="7" eb="8">
      <t>エン</t>
    </rPh>
    <rPh sb="8" eb="10">
      <t>ミマン</t>
    </rPh>
    <rPh sb="11" eb="13">
      <t>セイキュウ</t>
    </rPh>
    <rPh sb="13" eb="14">
      <t>ガク</t>
    </rPh>
    <rPh sb="15" eb="17">
      <t>ゴウケイ</t>
    </rPh>
    <phoneticPr fontId="2"/>
  </si>
  <si>
    <t>&lt;&gt;A</t>
    <phoneticPr fontId="2"/>
  </si>
  <si>
    <t>&lt;800</t>
    <phoneticPr fontId="2"/>
  </si>
  <si>
    <t>A</t>
    <phoneticPr fontId="2"/>
  </si>
  <si>
    <t>B</t>
    <phoneticPr fontId="2"/>
  </si>
  <si>
    <t>C</t>
    <phoneticPr fontId="2"/>
  </si>
  <si>
    <t>10以下</t>
    <rPh sb="2" eb="4">
      <t>イカ</t>
    </rPh>
    <phoneticPr fontId="2"/>
  </si>
  <si>
    <t>基本料金÷10×0.5×（日数-10）</t>
    <rPh sb="0" eb="2">
      <t>キホン</t>
    </rPh>
    <rPh sb="2" eb="4">
      <t>リョウキン</t>
    </rPh>
    <rPh sb="13" eb="15">
      <t>ニッスウ</t>
    </rPh>
    <phoneticPr fontId="2"/>
  </si>
  <si>
    <t>12以上　かつ　25,000以上</t>
    <rPh sb="2" eb="4">
      <t>イジョウ</t>
    </rPh>
    <rPh sb="14" eb="16">
      <t>イジョウ</t>
    </rPh>
    <phoneticPr fontId="2"/>
  </si>
  <si>
    <t>12以上　または　25,001以上</t>
    <rPh sb="2" eb="4">
      <t>イジョウ</t>
    </rPh>
    <rPh sb="15" eb="17">
      <t>イジョウ</t>
    </rPh>
    <phoneticPr fontId="2"/>
  </si>
  <si>
    <t>10番台</t>
    <rPh sb="2" eb="4">
      <t>バンダイ</t>
    </rPh>
    <phoneticPr fontId="2"/>
  </si>
  <si>
    <t>20番台</t>
    <rPh sb="2" eb="4">
      <t>バンダイ</t>
    </rPh>
    <phoneticPr fontId="2"/>
  </si>
  <si>
    <t>30番台</t>
    <rPh sb="2" eb="4">
      <t>バンダイ</t>
    </rPh>
    <phoneticPr fontId="2"/>
  </si>
  <si>
    <t>別解答</t>
    <rPh sb="0" eb="3">
      <t>ベツカイトウ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</si>
</sst>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m/d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6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" xfId="2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38" fontId="3" fillId="0" borderId="8" xfId="1" applyFont="1" applyFill="1" applyBorder="1">
      <alignment vertical="center"/>
    </xf>
    <xf numFmtId="0" fontId="3" fillId="0" borderId="9" xfId="0" applyFont="1" applyBorder="1">
      <alignment vertical="center"/>
    </xf>
    <xf numFmtId="0" fontId="3" fillId="2" borderId="1" xfId="0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事業所別の請求額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Sheet1!$H$14</c:f>
              <c:strCache>
                <c:ptCount val="1"/>
                <c:pt idx="0">
                  <c:v>請求額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Sheet1!$B$15:$B$22</c:f>
              <c:strCache>
                <c:ptCount val="8"/>
                <c:pt idx="0">
                  <c:v>青山工業</c:v>
                </c:pt>
                <c:pt idx="1">
                  <c:v>井上商会</c:v>
                </c:pt>
                <c:pt idx="2">
                  <c:v>ＡＬＰ企画</c:v>
                </c:pt>
                <c:pt idx="3">
                  <c:v>マキノ商事</c:v>
                </c:pt>
                <c:pt idx="4">
                  <c:v>東京物産</c:v>
                </c:pt>
                <c:pt idx="5">
                  <c:v>日の出産業</c:v>
                </c:pt>
                <c:pt idx="6">
                  <c:v>明日香住宅</c:v>
                </c:pt>
                <c:pt idx="7">
                  <c:v>鈴木総業</c:v>
                </c:pt>
              </c:strCache>
            </c:strRef>
          </c:cat>
          <c:val>
            <c:numRef>
              <c:f>Sheet1!$H$15:$H$22</c:f>
              <c:numCache>
                <c:formatCode>#,##0_);[Red]\(#,##0\)</c:formatCode>
                <c:ptCount val="8"/>
                <c:pt idx="0">
                  <c:v>18114</c:v>
                </c:pt>
                <c:pt idx="1">
                  <c:v>18985</c:v>
                </c:pt>
                <c:pt idx="2">
                  <c:v>21847</c:v>
                </c:pt>
                <c:pt idx="3">
                  <c:v>22846</c:v>
                </c:pt>
                <c:pt idx="4">
                  <c:v>25318</c:v>
                </c:pt>
                <c:pt idx="5">
                  <c:v>24293</c:v>
                </c:pt>
                <c:pt idx="6">
                  <c:v>27666</c:v>
                </c:pt>
                <c:pt idx="7">
                  <c:v>32770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0-4E0B-8D1E-82C66CF20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51678128"/>
        <c:axId val="351671472"/>
      </c:barChart>
      <c:catAx>
        <c:axId val="35167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671472"/>
        <c:crosses val="autoZero"/>
        <c:auto val="1"/>
        <c:lblAlgn val="ctr"/>
        <c:lblOffset val="100"/>
        <c:noMultiLvlLbl val="0"/>
      </c:catAx>
      <c:valAx>
        <c:axId val="35167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67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433387</xdr:colOff>
      <xdr:row>12</xdr:row>
      <xdr:rowOff>180974</xdr:rowOff>
    </xdr:from>
    <xdr:to>
      <xdr:col>16</xdr:col>
      <xdr:colOff>381001</xdr:colOff>
      <xdr:row>28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36C6BD-055D-4012-BD14-48146D46DA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5748-43EA-4E7C-9467-2E8C448196EE}">
  <dimension ref="A1:R29"/>
  <sheetViews>
    <sheetView tabSelected="1" topLeftCell="A3" workbookViewId="0">
      <selection activeCell="I15" sqref="I15"/>
    </sheetView>
  </sheetViews>
  <sheetFormatPr defaultColWidth="8.8984375" defaultRowHeight="15" customHeight="1" x14ac:dyDescent="0.45"/>
  <cols>
    <col min="1" max="1" width="6.796875" style="1" bestFit="1" customWidth="1"/>
    <col min="2" max="2" width="10.3984375" style="1" bestFit="1" customWidth="1"/>
    <col min="3" max="3" width="5" style="1" bestFit="1" customWidth="1"/>
    <col min="4" max="4" width="8.59765625" style="1" bestFit="1" customWidth="1"/>
    <col min="5" max="5" width="7.69921875" style="1" bestFit="1" customWidth="1"/>
    <col min="6" max="7" width="6.796875" style="1" bestFit="1" customWidth="1"/>
    <col min="8" max="10" width="8.59765625" style="1" bestFit="1" customWidth="1"/>
    <col min="11" max="11" width="8.8984375" style="1"/>
    <col min="12" max="13" width="6.796875" style="1" bestFit="1" customWidth="1"/>
    <col min="14" max="14" width="8.59765625" style="1" bestFit="1" customWidth="1"/>
    <col min="15" max="15" width="6.796875" style="1" bestFit="1" customWidth="1"/>
    <col min="16" max="16" width="8.59765625" style="1" bestFit="1" customWidth="1"/>
    <col min="17" max="17" width="30" style="1" bestFit="1" customWidth="1"/>
    <col min="18" max="18" width="5.19921875" style="1" bestFit="1" customWidth="1"/>
    <col min="19" max="19" width="5" style="1" bestFit="1" customWidth="1"/>
    <col min="20" max="16384" width="8.8984375" style="1"/>
  </cols>
  <sheetData>
    <row r="1" spans="1:18" ht="15" customHeight="1" thickBot="1" x14ac:dyDescent="0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L1" s="28" t="s">
        <v>18</v>
      </c>
      <c r="M1" s="28"/>
      <c r="N1" s="28"/>
      <c r="P1" s="28" t="s">
        <v>20</v>
      </c>
      <c r="Q1" s="28"/>
    </row>
    <row r="2" spans="1:18" ht="15" customHeight="1" x14ac:dyDescent="0.45">
      <c r="A2" s="2" t="s">
        <v>1</v>
      </c>
      <c r="B2" s="3" t="s">
        <v>2</v>
      </c>
      <c r="C2" s="3" t="s">
        <v>3</v>
      </c>
      <c r="D2" s="3" t="s">
        <v>4</v>
      </c>
      <c r="E2" s="3" t="s">
        <v>31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L2" s="5" t="s">
        <v>3</v>
      </c>
      <c r="M2" s="5" t="s">
        <v>4</v>
      </c>
      <c r="N2" s="5" t="s">
        <v>19</v>
      </c>
      <c r="P2" s="5" t="s">
        <v>6</v>
      </c>
      <c r="Q2" s="5" t="s">
        <v>8</v>
      </c>
    </row>
    <row r="3" spans="1:18" ht="15" customHeight="1" x14ac:dyDescent="0.45">
      <c r="A3" s="6">
        <v>11</v>
      </c>
      <c r="B3" s="7" t="s">
        <v>10</v>
      </c>
      <c r="C3" s="7">
        <v>103</v>
      </c>
      <c r="D3" s="7" t="str">
        <f>VLOOKUP(C3,$L$3:$M$6,2,0)</f>
        <v>商品Ｇ</v>
      </c>
      <c r="E3" s="8">
        <v>45231</v>
      </c>
      <c r="F3" s="8">
        <v>45242</v>
      </c>
      <c r="G3" s="7">
        <f>F3-E3+1</f>
        <v>12</v>
      </c>
      <c r="H3" s="9">
        <f>VLOOKUP(C3,$L$3:$N$6,3,0)</f>
        <v>22600</v>
      </c>
      <c r="I3" s="9">
        <f>IF(G3&lt;=10,0,H3/10*0.5*(G3-10))</f>
        <v>2260</v>
      </c>
      <c r="J3" s="10">
        <f>H3+I3</f>
        <v>24860</v>
      </c>
      <c r="L3" s="7">
        <v>101</v>
      </c>
      <c r="M3" s="7" t="s">
        <v>21</v>
      </c>
      <c r="N3" s="9">
        <v>25800</v>
      </c>
      <c r="P3" s="7" t="s">
        <v>44</v>
      </c>
      <c r="Q3" s="11">
        <v>0</v>
      </c>
    </row>
    <row r="4" spans="1:18" ht="15" customHeight="1" x14ac:dyDescent="0.45">
      <c r="A4" s="6">
        <v>12</v>
      </c>
      <c r="B4" s="7" t="s">
        <v>11</v>
      </c>
      <c r="C4" s="7">
        <v>102</v>
      </c>
      <c r="D4" s="7" t="str">
        <f t="shared" ref="D4:D10" si="0">VLOOKUP(C4,$L$3:$M$6,2,0)</f>
        <v>商品Ｆ</v>
      </c>
      <c r="E4" s="8">
        <v>45233</v>
      </c>
      <c r="F4" s="8">
        <v>45243</v>
      </c>
      <c r="G4" s="7">
        <f t="shared" ref="G4:G10" si="1">F4-E4+1</f>
        <v>11</v>
      </c>
      <c r="H4" s="9">
        <f t="shared" ref="H4:H10" si="2">VLOOKUP(C4,$L$3:$N$6,3,0)</f>
        <v>18500</v>
      </c>
      <c r="I4" s="9">
        <f t="shared" ref="I4:I10" si="3">IF(G4&lt;=10,0,H4/10*0.5*(G4-10))</f>
        <v>925</v>
      </c>
      <c r="J4" s="10">
        <f t="shared" ref="J4:J10" si="4">H4+I4</f>
        <v>19425</v>
      </c>
      <c r="L4" s="7">
        <v>102</v>
      </c>
      <c r="M4" s="7" t="s">
        <v>22</v>
      </c>
      <c r="N4" s="9">
        <v>18500</v>
      </c>
      <c r="P4" s="7" t="s">
        <v>25</v>
      </c>
      <c r="Q4" s="7" t="s">
        <v>45</v>
      </c>
    </row>
    <row r="5" spans="1:18" ht="15" customHeight="1" x14ac:dyDescent="0.45">
      <c r="A5" s="6">
        <v>13</v>
      </c>
      <c r="B5" s="7" t="s">
        <v>12</v>
      </c>
      <c r="C5" s="7">
        <v>101</v>
      </c>
      <c r="D5" s="7" t="str">
        <f t="shared" si="0"/>
        <v>商品Ｅ</v>
      </c>
      <c r="E5" s="8">
        <v>45235</v>
      </c>
      <c r="F5" s="8">
        <v>45250</v>
      </c>
      <c r="G5" s="7">
        <f t="shared" si="1"/>
        <v>16</v>
      </c>
      <c r="H5" s="9">
        <f t="shared" si="2"/>
        <v>25800</v>
      </c>
      <c r="I5" s="9">
        <f t="shared" si="3"/>
        <v>7740</v>
      </c>
      <c r="J5" s="10">
        <f t="shared" si="4"/>
        <v>33540</v>
      </c>
      <c r="L5" s="7">
        <v>103</v>
      </c>
      <c r="M5" s="7" t="s">
        <v>23</v>
      </c>
      <c r="N5" s="9">
        <v>22600</v>
      </c>
    </row>
    <row r="6" spans="1:18" ht="15" customHeight="1" x14ac:dyDescent="0.45">
      <c r="A6" s="6">
        <v>21</v>
      </c>
      <c r="B6" s="7" t="s">
        <v>13</v>
      </c>
      <c r="C6" s="7">
        <v>104</v>
      </c>
      <c r="D6" s="7" t="str">
        <f t="shared" si="0"/>
        <v>商品Ｈ</v>
      </c>
      <c r="E6" s="8">
        <v>45236</v>
      </c>
      <c r="F6" s="8">
        <v>45248</v>
      </c>
      <c r="G6" s="7">
        <f t="shared" si="1"/>
        <v>13</v>
      </c>
      <c r="H6" s="9">
        <f t="shared" si="2"/>
        <v>19400</v>
      </c>
      <c r="I6" s="9">
        <f t="shared" si="3"/>
        <v>2910</v>
      </c>
      <c r="J6" s="10">
        <f t="shared" si="4"/>
        <v>22310</v>
      </c>
      <c r="L6" s="7">
        <v>104</v>
      </c>
      <c r="M6" s="7" t="s">
        <v>24</v>
      </c>
      <c r="N6" s="9">
        <v>19400</v>
      </c>
    </row>
    <row r="7" spans="1:18" ht="15" customHeight="1" x14ac:dyDescent="0.45">
      <c r="A7" s="6">
        <v>22</v>
      </c>
      <c r="B7" s="7" t="s">
        <v>14</v>
      </c>
      <c r="C7" s="7">
        <v>102</v>
      </c>
      <c r="D7" s="7" t="str">
        <f t="shared" si="0"/>
        <v>商品Ｆ</v>
      </c>
      <c r="E7" s="8">
        <v>45239</v>
      </c>
      <c r="F7" s="8">
        <v>45248</v>
      </c>
      <c r="G7" s="7">
        <f t="shared" si="1"/>
        <v>10</v>
      </c>
      <c r="H7" s="9">
        <f t="shared" si="2"/>
        <v>18500</v>
      </c>
      <c r="I7" s="9">
        <f t="shared" si="3"/>
        <v>0</v>
      </c>
      <c r="J7" s="10">
        <f t="shared" si="4"/>
        <v>18500</v>
      </c>
    </row>
    <row r="8" spans="1:18" ht="15" customHeight="1" x14ac:dyDescent="0.45">
      <c r="A8" s="6">
        <v>23</v>
      </c>
      <c r="B8" s="7" t="s">
        <v>15</v>
      </c>
      <c r="C8" s="7">
        <v>103</v>
      </c>
      <c r="D8" s="7" t="str">
        <f t="shared" si="0"/>
        <v>商品Ｇ</v>
      </c>
      <c r="E8" s="8">
        <v>45242</v>
      </c>
      <c r="F8" s="8">
        <v>45256</v>
      </c>
      <c r="G8" s="7">
        <f t="shared" si="1"/>
        <v>15</v>
      </c>
      <c r="H8" s="9">
        <f t="shared" si="2"/>
        <v>22600</v>
      </c>
      <c r="I8" s="9">
        <f t="shared" si="3"/>
        <v>5650</v>
      </c>
      <c r="J8" s="10">
        <f t="shared" si="4"/>
        <v>28250</v>
      </c>
      <c r="L8" s="28" t="s">
        <v>26</v>
      </c>
      <c r="M8" s="28"/>
      <c r="N8" s="29" t="s">
        <v>26</v>
      </c>
      <c r="O8" s="29"/>
      <c r="P8" s="30" t="s">
        <v>28</v>
      </c>
      <c r="Q8" s="30"/>
      <c r="R8" s="30"/>
    </row>
    <row r="9" spans="1:18" ht="15" customHeight="1" x14ac:dyDescent="0.45">
      <c r="A9" s="6">
        <v>31</v>
      </c>
      <c r="B9" s="7" t="s">
        <v>16</v>
      </c>
      <c r="C9" s="7">
        <v>101</v>
      </c>
      <c r="D9" s="7" t="str">
        <f t="shared" si="0"/>
        <v>商品Ｅ</v>
      </c>
      <c r="E9" s="8">
        <v>45244</v>
      </c>
      <c r="F9" s="8">
        <v>45253</v>
      </c>
      <c r="G9" s="7">
        <f t="shared" si="1"/>
        <v>10</v>
      </c>
      <c r="H9" s="9">
        <f t="shared" si="2"/>
        <v>25800</v>
      </c>
      <c r="I9" s="9">
        <f t="shared" si="3"/>
        <v>0</v>
      </c>
      <c r="J9" s="10">
        <f t="shared" si="4"/>
        <v>25800</v>
      </c>
      <c r="L9" s="5" t="s">
        <v>1</v>
      </c>
      <c r="M9" s="5" t="s">
        <v>27</v>
      </c>
      <c r="N9" s="23" t="s">
        <v>1</v>
      </c>
      <c r="O9" s="23" t="s">
        <v>27</v>
      </c>
      <c r="P9" s="26" t="s">
        <v>29</v>
      </c>
      <c r="Q9" s="26"/>
      <c r="R9" s="5" t="s">
        <v>30</v>
      </c>
    </row>
    <row r="10" spans="1:18" ht="15" customHeight="1" x14ac:dyDescent="0.45">
      <c r="A10" s="6">
        <v>32</v>
      </c>
      <c r="B10" s="7" t="s">
        <v>17</v>
      </c>
      <c r="C10" s="7">
        <v>104</v>
      </c>
      <c r="D10" s="7" t="str">
        <f t="shared" si="0"/>
        <v>商品Ｈ</v>
      </c>
      <c r="E10" s="8">
        <v>45245</v>
      </c>
      <c r="F10" s="8">
        <v>45258</v>
      </c>
      <c r="G10" s="7">
        <f t="shared" si="1"/>
        <v>14</v>
      </c>
      <c r="H10" s="9">
        <f t="shared" si="2"/>
        <v>19400</v>
      </c>
      <c r="I10" s="9">
        <f t="shared" si="3"/>
        <v>3880</v>
      </c>
      <c r="J10" s="10">
        <f t="shared" si="4"/>
        <v>23280</v>
      </c>
      <c r="L10" s="7" t="s">
        <v>48</v>
      </c>
      <c r="M10" s="12">
        <v>5.0999999999999997E-2</v>
      </c>
      <c r="N10" s="21">
        <v>10</v>
      </c>
      <c r="O10" s="22">
        <v>5.0999999999999997E-2</v>
      </c>
      <c r="P10" s="26" t="s">
        <v>46</v>
      </c>
      <c r="Q10" s="26"/>
      <c r="R10" s="5" t="s">
        <v>41</v>
      </c>
    </row>
    <row r="11" spans="1:18" ht="15" customHeight="1" thickBot="1" x14ac:dyDescent="0.5">
      <c r="A11" s="13"/>
      <c r="B11" s="14" t="s">
        <v>32</v>
      </c>
      <c r="C11" s="14"/>
      <c r="D11" s="14"/>
      <c r="E11" s="14"/>
      <c r="F11" s="14"/>
      <c r="G11" s="15">
        <f>SUM(G3:G10)</f>
        <v>101</v>
      </c>
      <c r="H11" s="15">
        <f t="shared" ref="H11:J11" si="5">SUM(H3:H10)</f>
        <v>172600</v>
      </c>
      <c r="I11" s="15">
        <f t="shared" si="5"/>
        <v>23365</v>
      </c>
      <c r="J11" s="16">
        <f t="shared" si="5"/>
        <v>195965</v>
      </c>
      <c r="L11" s="7" t="s">
        <v>49</v>
      </c>
      <c r="M11" s="12">
        <v>4.9000000000000002E-2</v>
      </c>
      <c r="N11" s="21">
        <v>20</v>
      </c>
      <c r="O11" s="22">
        <v>4.9000000000000002E-2</v>
      </c>
      <c r="P11" s="26" t="s">
        <v>47</v>
      </c>
      <c r="Q11" s="26"/>
      <c r="R11" s="5" t="s">
        <v>42</v>
      </c>
    </row>
    <row r="12" spans="1:18" ht="15" customHeight="1" x14ac:dyDescent="0.45">
      <c r="L12" s="7" t="s">
        <v>50</v>
      </c>
      <c r="M12" s="12">
        <v>4.7E-2</v>
      </c>
      <c r="N12" s="21">
        <v>30</v>
      </c>
      <c r="O12" s="22">
        <v>4.7E-2</v>
      </c>
      <c r="P12" s="26" t="s">
        <v>25</v>
      </c>
      <c r="Q12" s="26"/>
      <c r="R12" s="5" t="s">
        <v>43</v>
      </c>
    </row>
    <row r="13" spans="1:18" ht="15" customHeight="1" thickBot="1" x14ac:dyDescent="0.5">
      <c r="A13" s="27" t="s">
        <v>33</v>
      </c>
      <c r="B13" s="27"/>
      <c r="C13" s="27"/>
      <c r="D13" s="27"/>
      <c r="E13" s="27"/>
      <c r="F13" s="27"/>
      <c r="G13" s="27"/>
      <c r="H13" s="27"/>
      <c r="I13" s="27"/>
    </row>
    <row r="14" spans="1:18" ht="15" customHeight="1" x14ac:dyDescent="0.45">
      <c r="A14" s="2" t="s">
        <v>1</v>
      </c>
      <c r="B14" s="3" t="s">
        <v>2</v>
      </c>
      <c r="C14" s="3" t="s">
        <v>6</v>
      </c>
      <c r="D14" s="3" t="s">
        <v>9</v>
      </c>
      <c r="E14" s="3" t="s">
        <v>34</v>
      </c>
      <c r="F14" s="3" t="s">
        <v>27</v>
      </c>
      <c r="G14" s="3" t="s">
        <v>35</v>
      </c>
      <c r="H14" s="3" t="s">
        <v>36</v>
      </c>
      <c r="I14" s="4" t="s">
        <v>30</v>
      </c>
    </row>
    <row r="15" spans="1:18" ht="15" customHeight="1" x14ac:dyDescent="0.45">
      <c r="A15" s="6">
        <v>22</v>
      </c>
      <c r="B15" s="7" t="str">
        <f t="shared" ref="B15:B22" si="6">VLOOKUP($A15,$A$3:$J$10,2,0)</f>
        <v>青山工業</v>
      </c>
      <c r="C15" s="7">
        <f t="shared" ref="C15:C22" si="7">VLOOKUP($A15,$A$3:$J$10,7,0)</f>
        <v>10</v>
      </c>
      <c r="D15" s="9">
        <f t="shared" ref="D15:D22" si="8">VLOOKUP($A15,$A$3:$J$10,10,0)</f>
        <v>18500</v>
      </c>
      <c r="E15" s="7">
        <f t="shared" ref="E15:E22" si="9">ROUNDUP(D15*2.8%,-1)</f>
        <v>520</v>
      </c>
      <c r="F15" s="12">
        <f>VLOOKUP(A15,$N$10:$O$12,2,1)</f>
        <v>4.9000000000000002E-2</v>
      </c>
      <c r="G15" s="9">
        <f t="shared" ref="G15:G22" si="10">ROUNDDOWN(D15*F15,0)</f>
        <v>906</v>
      </c>
      <c r="H15" s="17">
        <f t="shared" ref="H15:H22" si="11">D15+E15-G15</f>
        <v>18114</v>
      </c>
      <c r="I15" s="18" t="str">
        <f t="shared" ref="I15:I22" si="12">IF(AND(C15&gt;=12,H15&gt;=25000),$R$10,IF(OR(C15&gt;=12,H15&gt;=25000),$R$11,$R$12))</f>
        <v>C</v>
      </c>
    </row>
    <row r="16" spans="1:18" ht="15" customHeight="1" x14ac:dyDescent="0.45">
      <c r="A16" s="6">
        <v>12</v>
      </c>
      <c r="B16" s="7" t="str">
        <f t="shared" si="6"/>
        <v>井上商会</v>
      </c>
      <c r="C16" s="7">
        <f t="shared" si="7"/>
        <v>11</v>
      </c>
      <c r="D16" s="9">
        <f t="shared" si="8"/>
        <v>19425</v>
      </c>
      <c r="E16" s="7">
        <f t="shared" si="9"/>
        <v>550</v>
      </c>
      <c r="F16" s="12">
        <f t="shared" ref="F16:F22" si="13">VLOOKUP(A16,$N$10:$O$12,2,1)</f>
        <v>5.0999999999999997E-2</v>
      </c>
      <c r="G16" s="9">
        <f t="shared" si="10"/>
        <v>990</v>
      </c>
      <c r="H16" s="17">
        <f t="shared" si="11"/>
        <v>18985</v>
      </c>
      <c r="I16" s="18" t="str">
        <f t="shared" si="12"/>
        <v>C</v>
      </c>
    </row>
    <row r="17" spans="1:9" ht="15" customHeight="1" x14ac:dyDescent="0.45">
      <c r="A17" s="6">
        <v>21</v>
      </c>
      <c r="B17" s="7" t="str">
        <f t="shared" si="6"/>
        <v>ＡＬＰ企画</v>
      </c>
      <c r="C17" s="7">
        <f t="shared" si="7"/>
        <v>13</v>
      </c>
      <c r="D17" s="9">
        <f t="shared" si="8"/>
        <v>22310</v>
      </c>
      <c r="E17" s="7">
        <f t="shared" si="9"/>
        <v>630</v>
      </c>
      <c r="F17" s="12">
        <f t="shared" si="13"/>
        <v>4.9000000000000002E-2</v>
      </c>
      <c r="G17" s="9">
        <f t="shared" si="10"/>
        <v>1093</v>
      </c>
      <c r="H17" s="17">
        <f t="shared" si="11"/>
        <v>21847</v>
      </c>
      <c r="I17" s="18" t="str">
        <f t="shared" si="12"/>
        <v>B</v>
      </c>
    </row>
    <row r="18" spans="1:9" ht="15" customHeight="1" x14ac:dyDescent="0.45">
      <c r="A18" s="6">
        <v>32</v>
      </c>
      <c r="B18" s="7" t="str">
        <f t="shared" si="6"/>
        <v>マキノ商事</v>
      </c>
      <c r="C18" s="7">
        <f t="shared" si="7"/>
        <v>14</v>
      </c>
      <c r="D18" s="9">
        <f t="shared" si="8"/>
        <v>23280</v>
      </c>
      <c r="E18" s="7">
        <f t="shared" si="9"/>
        <v>660</v>
      </c>
      <c r="F18" s="12">
        <f t="shared" si="13"/>
        <v>4.7E-2</v>
      </c>
      <c r="G18" s="9">
        <f t="shared" si="10"/>
        <v>1094</v>
      </c>
      <c r="H18" s="17">
        <f t="shared" si="11"/>
        <v>22846</v>
      </c>
      <c r="I18" s="18" t="str">
        <f t="shared" si="12"/>
        <v>B</v>
      </c>
    </row>
    <row r="19" spans="1:9" ht="15" customHeight="1" x14ac:dyDescent="0.45">
      <c r="A19" s="6">
        <v>31</v>
      </c>
      <c r="B19" s="7" t="str">
        <f t="shared" si="6"/>
        <v>東京物産</v>
      </c>
      <c r="C19" s="7">
        <f t="shared" si="7"/>
        <v>10</v>
      </c>
      <c r="D19" s="9">
        <f t="shared" si="8"/>
        <v>25800</v>
      </c>
      <c r="E19" s="7">
        <f t="shared" si="9"/>
        <v>730</v>
      </c>
      <c r="F19" s="12">
        <f t="shared" si="13"/>
        <v>4.7E-2</v>
      </c>
      <c r="G19" s="9">
        <f t="shared" si="10"/>
        <v>1212</v>
      </c>
      <c r="H19" s="17">
        <f t="shared" si="11"/>
        <v>25318</v>
      </c>
      <c r="I19" s="18" t="str">
        <f t="shared" si="12"/>
        <v>B</v>
      </c>
    </row>
    <row r="20" spans="1:9" ht="15" customHeight="1" x14ac:dyDescent="0.45">
      <c r="A20" s="6">
        <v>11</v>
      </c>
      <c r="B20" s="7" t="str">
        <f t="shared" si="6"/>
        <v>日の出産業</v>
      </c>
      <c r="C20" s="7">
        <f t="shared" si="7"/>
        <v>12</v>
      </c>
      <c r="D20" s="9">
        <f t="shared" si="8"/>
        <v>24860</v>
      </c>
      <c r="E20" s="7">
        <f t="shared" si="9"/>
        <v>700</v>
      </c>
      <c r="F20" s="12">
        <f t="shared" si="13"/>
        <v>5.0999999999999997E-2</v>
      </c>
      <c r="G20" s="9">
        <f t="shared" si="10"/>
        <v>1267</v>
      </c>
      <c r="H20" s="17">
        <f t="shared" si="11"/>
        <v>24293</v>
      </c>
      <c r="I20" s="18" t="str">
        <f t="shared" si="12"/>
        <v>B</v>
      </c>
    </row>
    <row r="21" spans="1:9" ht="15" customHeight="1" x14ac:dyDescent="0.45">
      <c r="A21" s="6">
        <v>23</v>
      </c>
      <c r="B21" s="7" t="str">
        <f t="shared" si="6"/>
        <v>明日香住宅</v>
      </c>
      <c r="C21" s="7">
        <f t="shared" si="7"/>
        <v>15</v>
      </c>
      <c r="D21" s="9">
        <f t="shared" si="8"/>
        <v>28250</v>
      </c>
      <c r="E21" s="7">
        <f t="shared" si="9"/>
        <v>800</v>
      </c>
      <c r="F21" s="12">
        <f t="shared" si="13"/>
        <v>4.9000000000000002E-2</v>
      </c>
      <c r="G21" s="9">
        <f t="shared" si="10"/>
        <v>1384</v>
      </c>
      <c r="H21" s="17">
        <f t="shared" si="11"/>
        <v>27666</v>
      </c>
      <c r="I21" s="18" t="str">
        <f t="shared" si="12"/>
        <v>A</v>
      </c>
    </row>
    <row r="22" spans="1:9" ht="15" customHeight="1" x14ac:dyDescent="0.45">
      <c r="A22" s="6">
        <v>13</v>
      </c>
      <c r="B22" s="7" t="str">
        <f t="shared" si="6"/>
        <v>鈴木総業</v>
      </c>
      <c r="C22" s="7">
        <f t="shared" si="7"/>
        <v>16</v>
      </c>
      <c r="D22" s="9">
        <f t="shared" si="8"/>
        <v>33540</v>
      </c>
      <c r="E22" s="7">
        <f t="shared" si="9"/>
        <v>940</v>
      </c>
      <c r="F22" s="12">
        <f t="shared" si="13"/>
        <v>5.0999999999999997E-2</v>
      </c>
      <c r="G22" s="9">
        <f t="shared" si="10"/>
        <v>1710</v>
      </c>
      <c r="H22" s="17">
        <f t="shared" si="11"/>
        <v>32770</v>
      </c>
      <c r="I22" s="18" t="str">
        <f t="shared" si="12"/>
        <v>A</v>
      </c>
    </row>
    <row r="23" spans="1:9" ht="15" customHeight="1" thickBot="1" x14ac:dyDescent="0.5">
      <c r="A23" s="13"/>
      <c r="B23" s="14" t="s">
        <v>32</v>
      </c>
      <c r="C23" s="14">
        <f>SUM(C15:C22)</f>
        <v>101</v>
      </c>
      <c r="D23" s="14">
        <f t="shared" ref="D23:H23" si="14">SUM(D15:D22)</f>
        <v>195965</v>
      </c>
      <c r="E23" s="19">
        <f t="shared" si="14"/>
        <v>5530</v>
      </c>
      <c r="F23" s="14"/>
      <c r="G23" s="19">
        <f t="shared" si="14"/>
        <v>9656</v>
      </c>
      <c r="H23" s="19">
        <f t="shared" si="14"/>
        <v>191839</v>
      </c>
      <c r="I23" s="20"/>
    </row>
    <row r="24" spans="1:9" ht="15" customHeight="1" thickBot="1" x14ac:dyDescent="0.5"/>
    <row r="25" spans="1:9" ht="15" customHeight="1" x14ac:dyDescent="0.45">
      <c r="A25" s="26" t="s">
        <v>37</v>
      </c>
      <c r="B25" s="26"/>
      <c r="C25" s="26"/>
      <c r="D25" s="26"/>
      <c r="E25" s="9">
        <f>ROUND(DAVERAGE($A$14:$I$22,$G$14,$G$25:$G$26),0)</f>
        <v>1094</v>
      </c>
      <c r="G25" s="24" t="s">
        <v>30</v>
      </c>
      <c r="H25" s="24" t="s">
        <v>34</v>
      </c>
    </row>
    <row r="26" spans="1:9" ht="15" customHeight="1" thickBot="1" x14ac:dyDescent="0.5">
      <c r="A26" s="26" t="s">
        <v>38</v>
      </c>
      <c r="B26" s="26"/>
      <c r="C26" s="26"/>
      <c r="D26" s="26"/>
      <c r="E26" s="9">
        <f>DSUM($A$14:$I$22,$H$14,$H$25:$H$26)</f>
        <v>131403</v>
      </c>
      <c r="G26" s="25" t="s">
        <v>39</v>
      </c>
      <c r="H26" s="25" t="s">
        <v>40</v>
      </c>
    </row>
    <row r="27" spans="1:9" ht="15" customHeight="1" x14ac:dyDescent="0.45">
      <c r="A27" s="1" t="s">
        <v>51</v>
      </c>
    </row>
    <row r="28" spans="1:9" ht="15" customHeight="1" x14ac:dyDescent="0.45">
      <c r="A28" s="26" t="s">
        <v>37</v>
      </c>
      <c r="B28" s="26"/>
      <c r="C28" s="26"/>
      <c r="D28" s="26"/>
      <c r="E28" s="9">
        <f>ROUND(AVERAGEIF($I$15:$I$22,"&lt;&gt;A",$G$15:$G$22),0)</f>
        <v>1094</v>
      </c>
    </row>
    <row r="29" spans="1:9" ht="15" customHeight="1" x14ac:dyDescent="0.45">
      <c r="A29" s="26" t="s">
        <v>38</v>
      </c>
      <c r="B29" s="26"/>
      <c r="C29" s="26"/>
      <c r="D29" s="26"/>
      <c r="E29" s="9">
        <f>SUMIF($E$15:$E$22,"&lt;800",H15:H22)</f>
        <v>131403</v>
      </c>
    </row>
  </sheetData>
  <sortState xmlns:xlrd2="http://schemas.microsoft.com/office/spreadsheetml/2017/richdata2" ref="A15:I22">
    <sortCondition ref="G15:G22"/>
  </sortState>
  <mergeCells count="15">
    <mergeCell ref="A28:D28"/>
    <mergeCell ref="A29:D29"/>
    <mergeCell ref="A25:D25"/>
    <mergeCell ref="A26:D26"/>
    <mergeCell ref="P11:Q11"/>
    <mergeCell ref="P12:Q12"/>
    <mergeCell ref="A13:I13"/>
    <mergeCell ref="P10:Q10"/>
    <mergeCell ref="A1:J1"/>
    <mergeCell ref="L1:N1"/>
    <mergeCell ref="P1:Q1"/>
    <mergeCell ref="L8:M8"/>
    <mergeCell ref="P9:Q9"/>
    <mergeCell ref="N8:O8"/>
    <mergeCell ref="P8:R8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 嘉昭</dc:creator>
  <cp:lastModifiedBy>佐野嘉昭</cp:lastModifiedBy>
  <dcterms:created xsi:type="dcterms:W3CDTF">2023-02-21T00:51:21Z</dcterms:created>
  <dcterms:modified xsi:type="dcterms:W3CDTF">2023-02-23T06:56:01Z</dcterms:modified>
</cp:coreProperties>
</file>