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758B48EB-7DE5-4568-A421-58E6201A21A3}" xr6:coauthVersionLast="45" xr6:coauthVersionMax="45" xr10:uidLastSave="{00000000-0000-0000-0000-000000000000}"/>
  <bookViews>
    <workbookView xWindow="-108" yWindow="-108" windowWidth="23256" windowHeight="12576" xr2:uid="{E9DFC096-2814-4635-A538-F730E797B7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" l="1"/>
  <c r="F32" i="1"/>
  <c r="F29" i="1" l="1"/>
  <c r="E25" i="1" l="1"/>
  <c r="D18" i="1"/>
  <c r="D23" i="1"/>
  <c r="D21" i="1"/>
  <c r="D25" i="1"/>
  <c r="D22" i="1"/>
  <c r="D17" i="1"/>
  <c r="G17" i="1" s="1"/>
  <c r="D24" i="1"/>
  <c r="G24" i="1" s="1"/>
  <c r="D20" i="1"/>
  <c r="C18" i="1"/>
  <c r="E18" i="1" s="1"/>
  <c r="C23" i="1"/>
  <c r="E23" i="1" s="1"/>
  <c r="C21" i="1"/>
  <c r="E21" i="1" s="1"/>
  <c r="C25" i="1"/>
  <c r="C22" i="1"/>
  <c r="E22" i="1" s="1"/>
  <c r="C19" i="1"/>
  <c r="E19" i="1" s="1"/>
  <c r="C17" i="1"/>
  <c r="E17" i="1" s="1"/>
  <c r="C24" i="1"/>
  <c r="E24" i="1" s="1"/>
  <c r="C20" i="1"/>
  <c r="E20" i="1" s="1"/>
  <c r="H4" i="1"/>
  <c r="H5" i="1"/>
  <c r="H6" i="1"/>
  <c r="H7" i="1"/>
  <c r="H8" i="1"/>
  <c r="H10" i="1"/>
  <c r="H11" i="1"/>
  <c r="H3" i="1"/>
  <c r="G4" i="1"/>
  <c r="G5" i="1"/>
  <c r="G6" i="1"/>
  <c r="G7" i="1"/>
  <c r="G8" i="1"/>
  <c r="G9" i="1"/>
  <c r="G10" i="1"/>
  <c r="G11" i="1"/>
  <c r="G3" i="1"/>
  <c r="F4" i="1"/>
  <c r="F5" i="1"/>
  <c r="F6" i="1"/>
  <c r="F7" i="1"/>
  <c r="F8" i="1"/>
  <c r="F9" i="1"/>
  <c r="H9" i="1" s="1"/>
  <c r="D19" i="1" s="1"/>
  <c r="G19" i="1" s="1"/>
  <c r="F10" i="1"/>
  <c r="F11" i="1"/>
  <c r="F3" i="1"/>
  <c r="D13" i="1"/>
  <c r="E13" i="1"/>
  <c r="C13" i="1"/>
  <c r="F21" i="1" l="1"/>
  <c r="F23" i="1"/>
  <c r="H23" i="1" s="1"/>
  <c r="I23" i="1" s="1"/>
  <c r="F22" i="1"/>
  <c r="F18" i="1"/>
  <c r="H18" i="1" s="1"/>
  <c r="I18" i="1" s="1"/>
  <c r="E27" i="1"/>
  <c r="F20" i="1"/>
  <c r="F24" i="1"/>
  <c r="H24" i="1" s="1"/>
  <c r="I24" i="1" s="1"/>
  <c r="F17" i="1"/>
  <c r="H17" i="1"/>
  <c r="F19" i="1"/>
  <c r="H19" i="1" s="1"/>
  <c r="I19" i="1" s="1"/>
  <c r="F25" i="1"/>
  <c r="G22" i="1"/>
  <c r="G25" i="1"/>
  <c r="G21" i="1"/>
  <c r="G23" i="1"/>
  <c r="G20" i="1"/>
  <c r="G18" i="1"/>
  <c r="D27" i="1"/>
  <c r="C27" i="1"/>
  <c r="H13" i="1"/>
  <c r="G13" i="1"/>
  <c r="F13" i="1"/>
  <c r="H22" i="1" l="1"/>
  <c r="I22" i="1" s="1"/>
  <c r="I17" i="1"/>
  <c r="F30" i="1"/>
  <c r="F27" i="1"/>
  <c r="H20" i="1"/>
  <c r="I20" i="1" s="1"/>
  <c r="H21" i="1"/>
  <c r="I21" i="1" s="1"/>
  <c r="H25" i="1"/>
  <c r="I25" i="1" s="1"/>
  <c r="H27" i="1"/>
  <c r="G27" i="1"/>
</calcChain>
</file>

<file path=xl/sharedStrings.xml><?xml version="1.0" encoding="utf-8"?>
<sst xmlns="http://schemas.openxmlformats.org/spreadsheetml/2006/main" count="67" uniqueCount="47">
  <si>
    <t>社員別作業データ表</t>
    <rPh sb="0" eb="2">
      <t>シャイン</t>
    </rPh>
    <rPh sb="2" eb="3">
      <t>ベツ</t>
    </rPh>
    <rPh sb="3" eb="5">
      <t>サギョウ</t>
    </rPh>
    <rPh sb="8" eb="9">
      <t>ヒョウ</t>
    </rPh>
    <phoneticPr fontId="1"/>
  </si>
  <si>
    <t>CO</t>
    <phoneticPr fontId="1"/>
  </si>
  <si>
    <t>社員名</t>
    <rPh sb="0" eb="2">
      <t>シャイン</t>
    </rPh>
    <rPh sb="2" eb="3">
      <t>メイ</t>
    </rPh>
    <phoneticPr fontId="1"/>
  </si>
  <si>
    <t>基準数</t>
    <rPh sb="0" eb="2">
      <t>キジュン</t>
    </rPh>
    <rPh sb="2" eb="3">
      <t>スウ</t>
    </rPh>
    <phoneticPr fontId="1"/>
  </si>
  <si>
    <t>作業数</t>
    <rPh sb="0" eb="2">
      <t>サギョウ</t>
    </rPh>
    <rPh sb="2" eb="3">
      <t>スウ</t>
    </rPh>
    <phoneticPr fontId="1"/>
  </si>
  <si>
    <t>査定A</t>
    <rPh sb="0" eb="2">
      <t>サテイ</t>
    </rPh>
    <phoneticPr fontId="1"/>
  </si>
  <si>
    <t>査定B</t>
    <rPh sb="0" eb="2">
      <t>サテイ</t>
    </rPh>
    <phoneticPr fontId="1"/>
  </si>
  <si>
    <t>査定値</t>
    <rPh sb="0" eb="2">
      <t>サテイ</t>
    </rPh>
    <rPh sb="2" eb="3">
      <t>チ</t>
    </rPh>
    <phoneticPr fontId="1"/>
  </si>
  <si>
    <t>石川　正義</t>
    <rPh sb="0" eb="2">
      <t>イシカワ</t>
    </rPh>
    <rPh sb="3" eb="5">
      <t>マサヨシ</t>
    </rPh>
    <phoneticPr fontId="1"/>
  </si>
  <si>
    <t>西木　明子</t>
    <rPh sb="0" eb="2">
      <t>ニシギ</t>
    </rPh>
    <rPh sb="3" eb="5">
      <t>アキコ</t>
    </rPh>
    <phoneticPr fontId="1"/>
  </si>
  <si>
    <t>小笠原　誠</t>
    <rPh sb="0" eb="3">
      <t>オガサワラ</t>
    </rPh>
    <rPh sb="4" eb="5">
      <t>マコト</t>
    </rPh>
    <phoneticPr fontId="1"/>
  </si>
  <si>
    <t>森　さつき</t>
    <rPh sb="0" eb="1">
      <t>モリ</t>
    </rPh>
    <phoneticPr fontId="1"/>
  </si>
  <si>
    <t>杉山　加奈</t>
    <rPh sb="0" eb="2">
      <t>スギヤマ</t>
    </rPh>
    <rPh sb="3" eb="5">
      <t>カナ</t>
    </rPh>
    <phoneticPr fontId="1"/>
  </si>
  <si>
    <t>村上　勇気</t>
    <rPh sb="0" eb="2">
      <t>ムラカミ</t>
    </rPh>
    <rPh sb="3" eb="5">
      <t>ユウキ</t>
    </rPh>
    <phoneticPr fontId="1"/>
  </si>
  <si>
    <t>鈴木　政治</t>
    <rPh sb="0" eb="2">
      <t>スズキ</t>
    </rPh>
    <rPh sb="3" eb="5">
      <t>セイジ</t>
    </rPh>
    <phoneticPr fontId="1"/>
  </si>
  <si>
    <t>大山　光代</t>
    <rPh sb="0" eb="2">
      <t>オオヤマ</t>
    </rPh>
    <rPh sb="3" eb="5">
      <t>ミツヨ</t>
    </rPh>
    <phoneticPr fontId="1"/>
  </si>
  <si>
    <t>大和田　哲</t>
    <rPh sb="0" eb="3">
      <t>オオワダ</t>
    </rPh>
    <rPh sb="4" eb="5">
      <t>テツ</t>
    </rPh>
    <phoneticPr fontId="1"/>
  </si>
  <si>
    <t>−</t>
    <phoneticPr fontId="1"/>
  </si>
  <si>
    <t>合計</t>
    <rPh sb="0" eb="2">
      <t>ゴウケイ</t>
    </rPh>
    <phoneticPr fontId="1"/>
  </si>
  <si>
    <t>完成数</t>
    <rPh sb="0" eb="2">
      <t>カンセイ</t>
    </rPh>
    <rPh sb="2" eb="3">
      <t>スウ</t>
    </rPh>
    <phoneticPr fontId="1"/>
  </si>
  <si>
    <t>2050以上</t>
    <rPh sb="4" eb="6">
      <t>イジョウ</t>
    </rPh>
    <phoneticPr fontId="1"/>
  </si>
  <si>
    <t>出来高単価</t>
    <rPh sb="0" eb="3">
      <t>デキダカ</t>
    </rPh>
    <rPh sb="3" eb="5">
      <t>タンカ</t>
    </rPh>
    <phoneticPr fontId="1"/>
  </si>
  <si>
    <t>それ以外</t>
    <rPh sb="2" eb="4">
      <t>イガイ</t>
    </rPh>
    <phoneticPr fontId="1"/>
  </si>
  <si>
    <t>評価</t>
    <rPh sb="0" eb="2">
      <t>ヒョウカ</t>
    </rPh>
    <phoneticPr fontId="1"/>
  </si>
  <si>
    <t>***</t>
    <phoneticPr fontId="1"/>
  </si>
  <si>
    <t>**</t>
    <phoneticPr fontId="1"/>
  </si>
  <si>
    <t>*</t>
    <phoneticPr fontId="1"/>
  </si>
  <si>
    <t>出来高賃金</t>
    <rPh sb="0" eb="3">
      <t>デキダカ</t>
    </rPh>
    <rPh sb="3" eb="5">
      <t>チンギン</t>
    </rPh>
    <phoneticPr fontId="1"/>
  </si>
  <si>
    <t>技術手当</t>
    <rPh sb="0" eb="2">
      <t>ギジュツ</t>
    </rPh>
    <rPh sb="2" eb="4">
      <t>テアテ</t>
    </rPh>
    <phoneticPr fontId="1"/>
  </si>
  <si>
    <t>勤勉手当</t>
    <rPh sb="0" eb="2">
      <t>キンベン</t>
    </rPh>
    <rPh sb="2" eb="4">
      <t>テアテ</t>
    </rPh>
    <phoneticPr fontId="1"/>
  </si>
  <si>
    <t>総支給額</t>
    <rPh sb="0" eb="1">
      <t>ソウ</t>
    </rPh>
    <rPh sb="1" eb="4">
      <t>シキュウガク</t>
    </rPh>
    <phoneticPr fontId="1"/>
  </si>
  <si>
    <t>総支給額一覧表</t>
    <rPh sb="0" eb="1">
      <t>ソウ</t>
    </rPh>
    <rPh sb="1" eb="4">
      <t>シキュウガク</t>
    </rPh>
    <rPh sb="4" eb="6">
      <t>イチラン</t>
    </rPh>
    <rPh sb="6" eb="7">
      <t>ヒョウ</t>
    </rPh>
    <phoneticPr fontId="1"/>
  </si>
  <si>
    <t>勤勉手当が29,000円以上の総支給額の最大</t>
    <rPh sb="0" eb="2">
      <t>キンベン</t>
    </rPh>
    <rPh sb="2" eb="4">
      <t>テアテ</t>
    </rPh>
    <rPh sb="7" eb="12">
      <t>０００エン</t>
    </rPh>
    <rPh sb="12" eb="14">
      <t>イジョウ</t>
    </rPh>
    <rPh sb="15" eb="16">
      <t>ソウ</t>
    </rPh>
    <rPh sb="16" eb="19">
      <t>シキュウガク</t>
    </rPh>
    <rPh sb="20" eb="22">
      <t>サイダイ</t>
    </rPh>
    <phoneticPr fontId="1"/>
  </si>
  <si>
    <t>完成数が2,050未満の出来高賃金の合計</t>
    <rPh sb="0" eb="2">
      <t>カンセイ</t>
    </rPh>
    <rPh sb="2" eb="3">
      <t>スウ</t>
    </rPh>
    <rPh sb="9" eb="11">
      <t>ミマン</t>
    </rPh>
    <rPh sb="12" eb="15">
      <t>デキダカ</t>
    </rPh>
    <rPh sb="15" eb="17">
      <t>チンギン</t>
    </rPh>
    <rPh sb="18" eb="20">
      <t>ゴウケイ</t>
    </rPh>
    <phoneticPr fontId="1"/>
  </si>
  <si>
    <t>完成数</t>
    <rPh sb="0" eb="2">
      <t>カンセイ</t>
    </rPh>
    <rPh sb="2" eb="3">
      <t>スウ</t>
    </rPh>
    <phoneticPr fontId="1"/>
  </si>
  <si>
    <t>&lt;2050</t>
    <phoneticPr fontId="1"/>
  </si>
  <si>
    <t>勤勉手当</t>
    <rPh sb="0" eb="2">
      <t>キンベン</t>
    </rPh>
    <rPh sb="2" eb="4">
      <t>テアテ</t>
    </rPh>
    <phoneticPr fontId="1"/>
  </si>
  <si>
    <t>&gt;=29000</t>
    <phoneticPr fontId="1"/>
  </si>
  <si>
    <t>出来高単価表</t>
    <rPh sb="0" eb="3">
      <t>デキダカ</t>
    </rPh>
    <rPh sb="3" eb="5">
      <t>タンカ</t>
    </rPh>
    <rPh sb="5" eb="6">
      <t>ヒョウ</t>
    </rPh>
    <phoneticPr fontId="1"/>
  </si>
  <si>
    <t>評価表</t>
    <rPh sb="0" eb="2">
      <t>ヒョウカ</t>
    </rPh>
    <rPh sb="2" eb="3">
      <t>ヒョウ</t>
    </rPh>
    <phoneticPr fontId="1"/>
  </si>
  <si>
    <t>査定値　　　　総支給額</t>
    <rPh sb="0" eb="2">
      <t>サテイ</t>
    </rPh>
    <rPh sb="2" eb="3">
      <t>チ</t>
    </rPh>
    <rPh sb="7" eb="8">
      <t>ソウ</t>
    </rPh>
    <rPh sb="8" eb="11">
      <t>シキュウガク</t>
    </rPh>
    <phoneticPr fontId="1"/>
  </si>
  <si>
    <t>200未満　かつ　22万以上</t>
    <rPh sb="3" eb="5">
      <t>ミマン</t>
    </rPh>
    <rPh sb="11" eb="14">
      <t>マンイジョウ</t>
    </rPh>
    <phoneticPr fontId="1"/>
  </si>
  <si>
    <t>200未満　かつ　20万以上22万未満</t>
    <rPh sb="3" eb="5">
      <t>ミマン</t>
    </rPh>
    <rPh sb="11" eb="14">
      <t>マンイジョウ</t>
    </rPh>
    <rPh sb="16" eb="17">
      <t>マン</t>
    </rPh>
    <rPh sb="17" eb="19">
      <t>ミマン</t>
    </rPh>
    <phoneticPr fontId="1"/>
  </si>
  <si>
    <t>2000以上　2050未満</t>
    <rPh sb="4" eb="6">
      <t>イジョウ</t>
    </rPh>
    <rPh sb="11" eb="13">
      <t>ミマン</t>
    </rPh>
    <phoneticPr fontId="1"/>
  </si>
  <si>
    <t xml:space="preserve">      1以上　2000未満</t>
    <rPh sb="7" eb="9">
      <t>イジョウ</t>
    </rPh>
    <rPh sb="14" eb="16">
      <t>ミマン</t>
    </rPh>
    <phoneticPr fontId="1"/>
  </si>
  <si>
    <t>別解答</t>
    <rPh sb="0" eb="1">
      <t>ベツ</t>
    </rPh>
    <rPh sb="1" eb="3">
      <t>カイトウ</t>
    </rPh>
    <phoneticPr fontId="1"/>
  </si>
  <si>
    <t>本解答はDSUMとDMAX、別解答はSUMIFとMAXIFSを使用しています。</t>
    <rPh sb="0" eb="1">
      <t>ホン</t>
    </rPh>
    <rPh sb="1" eb="3">
      <t>カイトウ</t>
    </rPh>
    <rPh sb="14" eb="15">
      <t>ベツ</t>
    </rPh>
    <rPh sb="15" eb="17">
      <t>カイトウ</t>
    </rPh>
    <rPh sb="31" eb="33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</si>
</sst>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1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76" fontId="0" fillId="0" borderId="7" xfId="0" applyNumberFormat="1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76" fontId="0" fillId="0" borderId="12" xfId="0" applyNumberFormat="1" applyBorder="1">
      <alignment vertical="center"/>
    </xf>
    <xf numFmtId="176" fontId="2" fillId="0" borderId="0" xfId="0" applyNumberFormat="1" applyFont="1" applyBorder="1" applyAlignment="1">
      <alignment horizontal="left" vertical="top" wrapText="1"/>
    </xf>
    <xf numFmtId="176" fontId="3" fillId="0" borderId="0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社員別の総支給額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Sheet1!$H$16</c:f>
              <c:strCache>
                <c:ptCount val="1"/>
                <c:pt idx="0">
                  <c:v>総支給額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Sheet1!$B$17:$B$24</c:f>
              <c:strCache>
                <c:ptCount val="8"/>
                <c:pt idx="0">
                  <c:v>大山　光代</c:v>
                </c:pt>
                <c:pt idx="1">
                  <c:v>西木　明子</c:v>
                </c:pt>
                <c:pt idx="2">
                  <c:v>鈴木　政治</c:v>
                </c:pt>
                <c:pt idx="3">
                  <c:v>石川　正義</c:v>
                </c:pt>
                <c:pt idx="4">
                  <c:v>森　さつき</c:v>
                </c:pt>
                <c:pt idx="5">
                  <c:v>村上　勇気</c:v>
                </c:pt>
                <c:pt idx="6">
                  <c:v>小笠原　誠</c:v>
                </c:pt>
                <c:pt idx="7">
                  <c:v>大和田　哲</c:v>
                </c:pt>
              </c:strCache>
            </c:strRef>
          </c:cat>
          <c:val>
            <c:numRef>
              <c:f>Sheet1!$H$17:$H$24</c:f>
              <c:numCache>
                <c:formatCode>#,##0_ </c:formatCode>
                <c:ptCount val="8"/>
                <c:pt idx="0">
                  <c:v>231637</c:v>
                </c:pt>
                <c:pt idx="1">
                  <c:v>226034</c:v>
                </c:pt>
                <c:pt idx="2">
                  <c:v>220780</c:v>
                </c:pt>
                <c:pt idx="3">
                  <c:v>216658</c:v>
                </c:pt>
                <c:pt idx="4">
                  <c:v>213484</c:v>
                </c:pt>
                <c:pt idx="5">
                  <c:v>209690</c:v>
                </c:pt>
                <c:pt idx="6">
                  <c:v>196100</c:v>
                </c:pt>
                <c:pt idx="7">
                  <c:v>192765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7-4F86-8170-97D4B2CDB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44791360"/>
        <c:axId val="944783816"/>
      </c:barChart>
      <c:catAx>
        <c:axId val="944791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4783816"/>
        <c:crosses val="autoZero"/>
        <c:auto val="1"/>
        <c:lblAlgn val="ctr"/>
        <c:lblOffset val="100"/>
        <c:noMultiLvlLbl val="0"/>
      </c:catAx>
      <c:valAx>
        <c:axId val="944783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479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346710</xdr:colOff>
      <xdr:row>14</xdr:row>
      <xdr:rowOff>224790</xdr:rowOff>
    </xdr:from>
    <xdr:to>
      <xdr:col>14</xdr:col>
      <xdr:colOff>662940</xdr:colOff>
      <xdr:row>26</xdr:row>
      <xdr:rowOff>224790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7544B87-8419-41A1-ABDE-3C8EDAF756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2D82C-E716-4A9D-B5FE-3D3490AADE42}">
  <dimension ref="A1:L33"/>
  <sheetViews>
    <sheetView tabSelected="1" topLeftCell="A22" workbookViewId="0">
      <selection activeCell="H37" sqref="H37"/>
    </sheetView>
  </sheetViews>
  <sheetFormatPr defaultRowHeight="18" x14ac:dyDescent="0.45"/>
  <cols>
    <col min="1" max="1" width="4.3984375" bestFit="1" customWidth="1"/>
    <col min="2" max="2" width="10.3984375" bestFit="1" customWidth="1"/>
    <col min="3" max="4" width="7.3984375" bestFit="1" customWidth="1"/>
    <col min="5" max="5" width="10.3984375" bestFit="1" customWidth="1"/>
    <col min="6" max="7" width="8.59765625" bestFit="1" customWidth="1"/>
    <col min="8" max="8" width="9.8984375" bestFit="1" customWidth="1"/>
    <col min="9" max="9" width="5" bestFit="1" customWidth="1"/>
    <col min="10" max="10" width="4.69921875" customWidth="1"/>
    <col min="11" max="11" width="31.796875" bestFit="1" customWidth="1"/>
    <col min="12" max="12" width="10.3984375" bestFit="1" customWidth="1"/>
  </cols>
  <sheetData>
    <row r="1" spans="1:12" ht="18.600000000000001" thickBot="1" x14ac:dyDescent="0.5">
      <c r="A1" s="9" t="s">
        <v>0</v>
      </c>
      <c r="B1" s="10"/>
      <c r="C1" s="10"/>
      <c r="D1" s="10"/>
      <c r="E1" s="10"/>
      <c r="F1" s="10"/>
      <c r="G1" s="10"/>
      <c r="H1" s="11"/>
    </row>
    <row r="2" spans="1:12" s="1" customFormat="1" x14ac:dyDescent="0.45">
      <c r="A2" s="12" t="s">
        <v>1</v>
      </c>
      <c r="B2" s="13" t="s">
        <v>2</v>
      </c>
      <c r="C2" s="13" t="s">
        <v>3</v>
      </c>
      <c r="D2" s="13" t="s">
        <v>4</v>
      </c>
      <c r="E2" s="13" t="s">
        <v>19</v>
      </c>
      <c r="F2" s="13" t="s">
        <v>5</v>
      </c>
      <c r="G2" s="13" t="s">
        <v>6</v>
      </c>
      <c r="H2" s="14" t="s">
        <v>7</v>
      </c>
      <c r="K2" s="8" t="s">
        <v>38</v>
      </c>
    </row>
    <row r="3" spans="1:12" x14ac:dyDescent="0.45">
      <c r="A3" s="15">
        <v>101</v>
      </c>
      <c r="B3" s="2" t="s">
        <v>8</v>
      </c>
      <c r="C3" s="3">
        <v>1950</v>
      </c>
      <c r="D3" s="3">
        <v>2095</v>
      </c>
      <c r="E3" s="3">
        <v>2036</v>
      </c>
      <c r="F3" s="2">
        <f>ROUNDUP(E3/D3*100,0)</f>
        <v>98</v>
      </c>
      <c r="G3" s="2">
        <f>ROUNDUP(E3/C3*100,0)</f>
        <v>105</v>
      </c>
      <c r="H3" s="16">
        <f>F3+G3</f>
        <v>203</v>
      </c>
      <c r="K3" s="4" t="s">
        <v>19</v>
      </c>
      <c r="L3" s="4" t="s">
        <v>21</v>
      </c>
    </row>
    <row r="4" spans="1:12" x14ac:dyDescent="0.45">
      <c r="A4" s="15">
        <v>102</v>
      </c>
      <c r="B4" s="2" t="s">
        <v>9</v>
      </c>
      <c r="C4" s="3">
        <v>2100</v>
      </c>
      <c r="D4" s="3">
        <v>2196</v>
      </c>
      <c r="E4" s="3">
        <v>2084</v>
      </c>
      <c r="F4" s="2">
        <f t="shared" ref="F4:F11" si="0">ROUNDUP(E4/D4*100,0)</f>
        <v>95</v>
      </c>
      <c r="G4" s="2">
        <f t="shared" ref="G4:G11" si="1">ROUNDUP(E4/C4*100,0)</f>
        <v>100</v>
      </c>
      <c r="H4" s="16">
        <f t="shared" ref="H4:H11" si="2">F4+G4</f>
        <v>195</v>
      </c>
      <c r="K4" s="4" t="s">
        <v>20</v>
      </c>
      <c r="L4" s="4">
        <v>81</v>
      </c>
    </row>
    <row r="5" spans="1:12" x14ac:dyDescent="0.45">
      <c r="A5" s="15">
        <v>103</v>
      </c>
      <c r="B5" s="2" t="s">
        <v>10</v>
      </c>
      <c r="C5" s="3">
        <v>1870</v>
      </c>
      <c r="D5" s="3">
        <v>1972</v>
      </c>
      <c r="E5" s="3">
        <v>1896</v>
      </c>
      <c r="F5" s="2">
        <f t="shared" si="0"/>
        <v>97</v>
      </c>
      <c r="G5" s="2">
        <f t="shared" si="1"/>
        <v>102</v>
      </c>
      <c r="H5" s="16">
        <f t="shared" si="2"/>
        <v>199</v>
      </c>
      <c r="K5" s="4" t="s">
        <v>43</v>
      </c>
      <c r="L5" s="4">
        <v>78</v>
      </c>
    </row>
    <row r="6" spans="1:12" x14ac:dyDescent="0.45">
      <c r="A6" s="15">
        <v>104</v>
      </c>
      <c r="B6" s="2" t="s">
        <v>11</v>
      </c>
      <c r="C6" s="3">
        <v>2050</v>
      </c>
      <c r="D6" s="3">
        <v>2107</v>
      </c>
      <c r="E6" s="3">
        <v>2023</v>
      </c>
      <c r="F6" s="2">
        <f t="shared" si="0"/>
        <v>97</v>
      </c>
      <c r="G6" s="2">
        <f t="shared" si="1"/>
        <v>99</v>
      </c>
      <c r="H6" s="16">
        <f t="shared" si="2"/>
        <v>196</v>
      </c>
      <c r="K6" s="4" t="s">
        <v>44</v>
      </c>
      <c r="L6" s="4">
        <v>75</v>
      </c>
    </row>
    <row r="7" spans="1:12" x14ac:dyDescent="0.45">
      <c r="A7" s="15">
        <v>105</v>
      </c>
      <c r="B7" s="2" t="s">
        <v>12</v>
      </c>
      <c r="C7" s="3">
        <v>1680</v>
      </c>
      <c r="D7" s="3">
        <v>1864</v>
      </c>
      <c r="E7" s="3">
        <v>1762</v>
      </c>
      <c r="F7" s="2">
        <f t="shared" si="0"/>
        <v>95</v>
      </c>
      <c r="G7" s="2">
        <f t="shared" si="1"/>
        <v>105</v>
      </c>
      <c r="H7" s="16">
        <f t="shared" si="2"/>
        <v>200</v>
      </c>
    </row>
    <row r="8" spans="1:12" x14ac:dyDescent="0.45">
      <c r="A8" s="15">
        <v>106</v>
      </c>
      <c r="B8" s="2" t="s">
        <v>13</v>
      </c>
      <c r="C8" s="3">
        <v>2130</v>
      </c>
      <c r="D8" s="3">
        <v>2085</v>
      </c>
      <c r="E8" s="3">
        <v>2000</v>
      </c>
      <c r="F8" s="2">
        <f t="shared" si="0"/>
        <v>96</v>
      </c>
      <c r="G8" s="2">
        <f t="shared" si="1"/>
        <v>94</v>
      </c>
      <c r="H8" s="16">
        <f t="shared" si="2"/>
        <v>190</v>
      </c>
      <c r="K8" t="s">
        <v>39</v>
      </c>
    </row>
    <row r="9" spans="1:12" x14ac:dyDescent="0.45">
      <c r="A9" s="15">
        <v>107</v>
      </c>
      <c r="B9" s="2" t="s">
        <v>14</v>
      </c>
      <c r="C9" s="3">
        <v>2160</v>
      </c>
      <c r="D9" s="3">
        <v>2208</v>
      </c>
      <c r="E9" s="3">
        <v>2050</v>
      </c>
      <c r="F9" s="2">
        <f t="shared" si="0"/>
        <v>93</v>
      </c>
      <c r="G9" s="2">
        <f t="shared" si="1"/>
        <v>95</v>
      </c>
      <c r="H9" s="16">
        <f t="shared" si="2"/>
        <v>188</v>
      </c>
      <c r="K9" s="6" t="s">
        <v>40</v>
      </c>
      <c r="L9" s="6" t="s">
        <v>23</v>
      </c>
    </row>
    <row r="10" spans="1:12" x14ac:dyDescent="0.45">
      <c r="A10" s="15">
        <v>108</v>
      </c>
      <c r="B10" s="2" t="s">
        <v>15</v>
      </c>
      <c r="C10" s="3">
        <v>2190</v>
      </c>
      <c r="D10" s="3">
        <v>2176</v>
      </c>
      <c r="E10" s="3">
        <v>2137</v>
      </c>
      <c r="F10" s="2">
        <f t="shared" si="0"/>
        <v>99</v>
      </c>
      <c r="G10" s="2">
        <f t="shared" si="1"/>
        <v>98</v>
      </c>
      <c r="H10" s="16">
        <f t="shared" si="2"/>
        <v>197</v>
      </c>
      <c r="K10" s="2" t="s">
        <v>41</v>
      </c>
      <c r="L10" s="2" t="s">
        <v>24</v>
      </c>
    </row>
    <row r="11" spans="1:12" x14ac:dyDescent="0.45">
      <c r="A11" s="15">
        <v>109</v>
      </c>
      <c r="B11" s="2" t="s">
        <v>16</v>
      </c>
      <c r="C11" s="3">
        <v>1790</v>
      </c>
      <c r="D11" s="3">
        <v>1981</v>
      </c>
      <c r="E11" s="3">
        <v>1861</v>
      </c>
      <c r="F11" s="2">
        <f t="shared" si="0"/>
        <v>94</v>
      </c>
      <c r="G11" s="2">
        <f t="shared" si="1"/>
        <v>104</v>
      </c>
      <c r="H11" s="16">
        <f t="shared" si="2"/>
        <v>198</v>
      </c>
      <c r="K11" s="2" t="s">
        <v>42</v>
      </c>
      <c r="L11" s="2" t="s">
        <v>25</v>
      </c>
    </row>
    <row r="12" spans="1:12" x14ac:dyDescent="0.45">
      <c r="A12" s="15"/>
      <c r="B12" s="2"/>
      <c r="C12" s="2"/>
      <c r="D12" s="2"/>
      <c r="E12" s="2"/>
      <c r="F12" s="2"/>
      <c r="G12" s="2"/>
      <c r="H12" s="16"/>
      <c r="K12" s="2" t="s">
        <v>22</v>
      </c>
      <c r="L12" s="2" t="s">
        <v>26</v>
      </c>
    </row>
    <row r="13" spans="1:12" s="1" customFormat="1" ht="18.600000000000001" thickBot="1" x14ac:dyDescent="0.5">
      <c r="A13" s="17" t="s">
        <v>17</v>
      </c>
      <c r="B13" s="18" t="s">
        <v>18</v>
      </c>
      <c r="C13" s="19">
        <f>SUM(C3:C11)</f>
        <v>17920</v>
      </c>
      <c r="D13" s="19">
        <f t="shared" ref="D13:H13" si="3">SUM(D3:D11)</f>
        <v>18684</v>
      </c>
      <c r="E13" s="19">
        <f t="shared" si="3"/>
        <v>17849</v>
      </c>
      <c r="F13" s="19">
        <f t="shared" si="3"/>
        <v>864</v>
      </c>
      <c r="G13" s="19">
        <f t="shared" si="3"/>
        <v>902</v>
      </c>
      <c r="H13" s="20">
        <f t="shared" si="3"/>
        <v>1766</v>
      </c>
    </row>
    <row r="15" spans="1:12" ht="18.600000000000001" thickBot="1" x14ac:dyDescent="0.5">
      <c r="A15" s="9" t="s">
        <v>31</v>
      </c>
      <c r="B15" s="10"/>
      <c r="C15" s="10"/>
      <c r="D15" s="10"/>
      <c r="E15" s="10"/>
      <c r="F15" s="10"/>
      <c r="G15" s="10"/>
      <c r="H15" s="10"/>
      <c r="I15" s="11"/>
    </row>
    <row r="16" spans="1:12" x14ac:dyDescent="0.45">
      <c r="A16" s="12" t="s">
        <v>1</v>
      </c>
      <c r="B16" s="13" t="s">
        <v>2</v>
      </c>
      <c r="C16" s="13" t="s">
        <v>19</v>
      </c>
      <c r="D16" s="13" t="s">
        <v>7</v>
      </c>
      <c r="E16" s="13" t="s">
        <v>27</v>
      </c>
      <c r="F16" s="13" t="s">
        <v>28</v>
      </c>
      <c r="G16" s="13" t="s">
        <v>29</v>
      </c>
      <c r="H16" s="13" t="s">
        <v>30</v>
      </c>
      <c r="I16" s="21" t="s">
        <v>23</v>
      </c>
    </row>
    <row r="17" spans="1:12" x14ac:dyDescent="0.45">
      <c r="A17" s="15">
        <v>108</v>
      </c>
      <c r="B17" s="2" t="s">
        <v>15</v>
      </c>
      <c r="C17" s="3">
        <f t="shared" ref="C17:C25" si="4">VLOOKUP(A17,$A$3:$E$11,5,0)</f>
        <v>2137</v>
      </c>
      <c r="D17" s="3">
        <f t="shared" ref="D17:D25" si="5">VLOOKUP(A17,$A$3:$H$11,8,0)</f>
        <v>197</v>
      </c>
      <c r="E17" s="3">
        <f t="shared" ref="E17:E25" si="6">IF(C17&gt;=2050,$L$4*C17,IF(C17&gt;=2000,$L$5*C17,$L$6*C17))</f>
        <v>173097</v>
      </c>
      <c r="F17" s="3">
        <f t="shared" ref="F17:F25" si="7">ROUND(E17*0.17*D17/200,-1)</f>
        <v>28990</v>
      </c>
      <c r="G17" s="3">
        <f t="shared" ref="G17:G25" si="8">150*D17</f>
        <v>29550</v>
      </c>
      <c r="H17" s="3">
        <f t="shared" ref="H17:H25" si="9">E17+F17+G17</f>
        <v>231637</v>
      </c>
      <c r="I17" s="22" t="str">
        <f t="shared" ref="I17:I25" si="10">IF(AND(D17&lt;200,H17&gt;=220000),"***",IF(AND(D17&lt;200,H17&gt;=200000),"**","*"))</f>
        <v>***</v>
      </c>
    </row>
    <row r="18" spans="1:12" x14ac:dyDescent="0.45">
      <c r="A18" s="15">
        <v>102</v>
      </c>
      <c r="B18" s="2" t="s">
        <v>9</v>
      </c>
      <c r="C18" s="3">
        <f t="shared" si="4"/>
        <v>2084</v>
      </c>
      <c r="D18" s="3">
        <f t="shared" si="5"/>
        <v>195</v>
      </c>
      <c r="E18" s="3">
        <f t="shared" si="6"/>
        <v>168804</v>
      </c>
      <c r="F18" s="3">
        <f t="shared" si="7"/>
        <v>27980</v>
      </c>
      <c r="G18" s="3">
        <f t="shared" si="8"/>
        <v>29250</v>
      </c>
      <c r="H18" s="3">
        <f t="shared" si="9"/>
        <v>226034</v>
      </c>
      <c r="I18" s="22" t="str">
        <f t="shared" si="10"/>
        <v>***</v>
      </c>
    </row>
    <row r="19" spans="1:12" x14ac:dyDescent="0.45">
      <c r="A19" s="15">
        <v>107</v>
      </c>
      <c r="B19" s="2" t="s">
        <v>14</v>
      </c>
      <c r="C19" s="3">
        <f t="shared" si="4"/>
        <v>2050</v>
      </c>
      <c r="D19" s="3">
        <f t="shared" si="5"/>
        <v>188</v>
      </c>
      <c r="E19" s="3">
        <f t="shared" si="6"/>
        <v>166050</v>
      </c>
      <c r="F19" s="3">
        <f t="shared" si="7"/>
        <v>26530</v>
      </c>
      <c r="G19" s="3">
        <f t="shared" si="8"/>
        <v>28200</v>
      </c>
      <c r="H19" s="3">
        <f t="shared" si="9"/>
        <v>220780</v>
      </c>
      <c r="I19" s="22" t="str">
        <f t="shared" si="10"/>
        <v>***</v>
      </c>
    </row>
    <row r="20" spans="1:12" x14ac:dyDescent="0.45">
      <c r="A20" s="15">
        <v>101</v>
      </c>
      <c r="B20" s="2" t="s">
        <v>8</v>
      </c>
      <c r="C20" s="3">
        <f t="shared" si="4"/>
        <v>2036</v>
      </c>
      <c r="D20" s="3">
        <f t="shared" si="5"/>
        <v>203</v>
      </c>
      <c r="E20" s="3">
        <f t="shared" si="6"/>
        <v>158808</v>
      </c>
      <c r="F20" s="3">
        <f t="shared" si="7"/>
        <v>27400</v>
      </c>
      <c r="G20" s="3">
        <f t="shared" si="8"/>
        <v>30450</v>
      </c>
      <c r="H20" s="3">
        <f t="shared" si="9"/>
        <v>216658</v>
      </c>
      <c r="I20" s="22" t="str">
        <f t="shared" si="10"/>
        <v>*</v>
      </c>
    </row>
    <row r="21" spans="1:12" x14ac:dyDescent="0.45">
      <c r="A21" s="15">
        <v>104</v>
      </c>
      <c r="B21" s="2" t="s">
        <v>11</v>
      </c>
      <c r="C21" s="3">
        <f t="shared" si="4"/>
        <v>2023</v>
      </c>
      <c r="D21" s="3">
        <f t="shared" si="5"/>
        <v>196</v>
      </c>
      <c r="E21" s="3">
        <f t="shared" si="6"/>
        <v>157794</v>
      </c>
      <c r="F21" s="3">
        <f t="shared" si="7"/>
        <v>26290</v>
      </c>
      <c r="G21" s="3">
        <f t="shared" si="8"/>
        <v>29400</v>
      </c>
      <c r="H21" s="3">
        <f t="shared" si="9"/>
        <v>213484</v>
      </c>
      <c r="I21" s="22" t="str">
        <f t="shared" si="10"/>
        <v>**</v>
      </c>
    </row>
    <row r="22" spans="1:12" x14ac:dyDescent="0.45">
      <c r="A22" s="15">
        <v>106</v>
      </c>
      <c r="B22" s="2" t="s">
        <v>13</v>
      </c>
      <c r="C22" s="3">
        <f t="shared" si="4"/>
        <v>2000</v>
      </c>
      <c r="D22" s="3">
        <f t="shared" si="5"/>
        <v>190</v>
      </c>
      <c r="E22" s="3">
        <f t="shared" si="6"/>
        <v>156000</v>
      </c>
      <c r="F22" s="3">
        <f t="shared" si="7"/>
        <v>25190</v>
      </c>
      <c r="G22" s="3">
        <f t="shared" si="8"/>
        <v>28500</v>
      </c>
      <c r="H22" s="3">
        <f t="shared" si="9"/>
        <v>209690</v>
      </c>
      <c r="I22" s="22" t="str">
        <f t="shared" si="10"/>
        <v>**</v>
      </c>
    </row>
    <row r="23" spans="1:12" x14ac:dyDescent="0.45">
      <c r="A23" s="15">
        <v>103</v>
      </c>
      <c r="B23" s="2" t="s">
        <v>10</v>
      </c>
      <c r="C23" s="3">
        <f t="shared" si="4"/>
        <v>1896</v>
      </c>
      <c r="D23" s="3">
        <f t="shared" si="5"/>
        <v>199</v>
      </c>
      <c r="E23" s="3">
        <f t="shared" si="6"/>
        <v>142200</v>
      </c>
      <c r="F23" s="3">
        <f t="shared" si="7"/>
        <v>24050</v>
      </c>
      <c r="G23" s="3">
        <f t="shared" si="8"/>
        <v>29850</v>
      </c>
      <c r="H23" s="3">
        <f t="shared" si="9"/>
        <v>196100</v>
      </c>
      <c r="I23" s="22" t="str">
        <f t="shared" si="10"/>
        <v>*</v>
      </c>
    </row>
    <row r="24" spans="1:12" x14ac:dyDescent="0.45">
      <c r="A24" s="15">
        <v>109</v>
      </c>
      <c r="B24" s="2" t="s">
        <v>16</v>
      </c>
      <c r="C24" s="3">
        <f t="shared" si="4"/>
        <v>1861</v>
      </c>
      <c r="D24" s="3">
        <f t="shared" si="5"/>
        <v>198</v>
      </c>
      <c r="E24" s="3">
        <f t="shared" si="6"/>
        <v>139575</v>
      </c>
      <c r="F24" s="3">
        <f t="shared" si="7"/>
        <v>23490</v>
      </c>
      <c r="G24" s="3">
        <f t="shared" si="8"/>
        <v>29700</v>
      </c>
      <c r="H24" s="3">
        <f t="shared" si="9"/>
        <v>192765</v>
      </c>
      <c r="I24" s="22" t="str">
        <f t="shared" si="10"/>
        <v>*</v>
      </c>
    </row>
    <row r="25" spans="1:12" x14ac:dyDescent="0.45">
      <c r="A25" s="15">
        <v>105</v>
      </c>
      <c r="B25" s="2" t="s">
        <v>12</v>
      </c>
      <c r="C25" s="3">
        <f t="shared" si="4"/>
        <v>1762</v>
      </c>
      <c r="D25" s="3">
        <f t="shared" si="5"/>
        <v>200</v>
      </c>
      <c r="E25" s="3">
        <f t="shared" si="6"/>
        <v>132150</v>
      </c>
      <c r="F25" s="3">
        <f t="shared" si="7"/>
        <v>22470</v>
      </c>
      <c r="G25" s="3">
        <f t="shared" si="8"/>
        <v>30000</v>
      </c>
      <c r="H25" s="3">
        <f t="shared" si="9"/>
        <v>184620</v>
      </c>
      <c r="I25" s="22" t="str">
        <f t="shared" si="10"/>
        <v>*</v>
      </c>
    </row>
    <row r="26" spans="1:12" x14ac:dyDescent="0.45">
      <c r="A26" s="15"/>
      <c r="B26" s="2"/>
      <c r="C26" s="2"/>
      <c r="D26" s="2"/>
      <c r="E26" s="2"/>
      <c r="F26" s="2"/>
      <c r="G26" s="2"/>
      <c r="H26" s="2"/>
      <c r="I26" s="16"/>
    </row>
    <row r="27" spans="1:12" ht="18.600000000000001" thickBot="1" x14ac:dyDescent="0.5">
      <c r="A27" s="17" t="s">
        <v>17</v>
      </c>
      <c r="B27" s="18" t="s">
        <v>18</v>
      </c>
      <c r="C27" s="19">
        <f>SUM(C17:C25)</f>
        <v>17849</v>
      </c>
      <c r="D27" s="19">
        <f t="shared" ref="D27:H27" si="11">SUM(D17:D25)</f>
        <v>1766</v>
      </c>
      <c r="E27" s="19">
        <f t="shared" si="11"/>
        <v>1394478</v>
      </c>
      <c r="F27" s="19">
        <f t="shared" si="11"/>
        <v>232390</v>
      </c>
      <c r="G27" s="19">
        <f t="shared" si="11"/>
        <v>264900</v>
      </c>
      <c r="H27" s="19">
        <f t="shared" si="11"/>
        <v>1891768</v>
      </c>
      <c r="I27" s="23" t="s">
        <v>17</v>
      </c>
    </row>
    <row r="28" spans="1:12" ht="18.600000000000001" thickBot="1" x14ac:dyDescent="0.5"/>
    <row r="29" spans="1:12" x14ac:dyDescent="0.45">
      <c r="A29" s="24" t="s">
        <v>33</v>
      </c>
      <c r="B29" s="25"/>
      <c r="C29" s="25"/>
      <c r="D29" s="25"/>
      <c r="E29" s="25"/>
      <c r="F29" s="26">
        <f>DSUM($A$16:$I$25,5,$K$29:$K$30)</f>
        <v>886527</v>
      </c>
      <c r="G29" s="5"/>
      <c r="K29" s="7" t="s">
        <v>34</v>
      </c>
      <c r="L29" s="7" t="s">
        <v>36</v>
      </c>
    </row>
    <row r="30" spans="1:12" ht="18.600000000000001" thickBot="1" x14ac:dyDescent="0.5">
      <c r="A30" s="27" t="s">
        <v>32</v>
      </c>
      <c r="B30" s="28"/>
      <c r="C30" s="28"/>
      <c r="D30" s="28"/>
      <c r="E30" s="28"/>
      <c r="F30" s="29">
        <f>DMAX($A$16:$I$25,8,$L$29:$L$30)</f>
        <v>231637</v>
      </c>
      <c r="G30" s="30" t="s">
        <v>46</v>
      </c>
      <c r="H30" s="31"/>
      <c r="I30" s="31"/>
      <c r="K30" s="7" t="s">
        <v>35</v>
      </c>
      <c r="L30" s="7" t="s">
        <v>37</v>
      </c>
    </row>
    <row r="31" spans="1:12" ht="18.600000000000001" thickBot="1" x14ac:dyDescent="0.5">
      <c r="A31" t="s">
        <v>45</v>
      </c>
      <c r="G31" s="31"/>
      <c r="H31" s="31"/>
      <c r="I31" s="31"/>
    </row>
    <row r="32" spans="1:12" x14ac:dyDescent="0.45">
      <c r="A32" s="24" t="s">
        <v>33</v>
      </c>
      <c r="B32" s="25"/>
      <c r="C32" s="25"/>
      <c r="D32" s="25"/>
      <c r="E32" s="25"/>
      <c r="F32" s="26">
        <f>SUMIF($C$17:$C$25,"&lt;2050",$E$17:$E$25)</f>
        <v>886527</v>
      </c>
      <c r="G32" s="31"/>
      <c r="H32" s="31"/>
      <c r="I32" s="31"/>
    </row>
    <row r="33" spans="1:6" ht="18.600000000000001" thickBot="1" x14ac:dyDescent="0.5">
      <c r="A33" s="27" t="s">
        <v>32</v>
      </c>
      <c r="B33" s="28"/>
      <c r="C33" s="28"/>
      <c r="D33" s="28"/>
      <c r="E33" s="28"/>
      <c r="F33" s="29">
        <f>_xlfn.MAXIFS($H$17:$H$25,$G$17:$G$25,"&gt;=29000")</f>
        <v>231637</v>
      </c>
    </row>
  </sheetData>
  <sortState xmlns:xlrd2="http://schemas.microsoft.com/office/spreadsheetml/2017/richdata2" ref="A17:I25">
    <sortCondition descending="1" ref="H17:H25"/>
  </sortState>
  <mergeCells count="7">
    <mergeCell ref="A33:E33"/>
    <mergeCell ref="G30:I32"/>
    <mergeCell ref="A1:H1"/>
    <mergeCell ref="A15:I15"/>
    <mergeCell ref="A29:E29"/>
    <mergeCell ref="A30:E30"/>
    <mergeCell ref="A32:E32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2020-03-07T05:10:41Z</dcterms:created>
  <dcterms:modified xsi:type="dcterms:W3CDTF">2020-05-13T00:31:17Z</dcterms:modified>
</cp:coreProperties>
</file>