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C0330500-4717-4A15-B4FA-79DB27051615}" xr6:coauthVersionLast="45" xr6:coauthVersionMax="45" xr10:uidLastSave="{00000000-0000-0000-0000-000000000000}"/>
  <bookViews>
    <workbookView xWindow="-108" yWindow="-108" windowWidth="23256" windowHeight="12576" xr2:uid="{E5721983-F935-4385-8940-7EE3DA7A79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3" i="1"/>
  <c r="C17" i="1" l="1"/>
  <c r="C16" i="1"/>
  <c r="B17" i="1"/>
  <c r="B16" i="1"/>
  <c r="C15" i="1"/>
  <c r="B15" i="1"/>
  <c r="I8" i="1"/>
  <c r="I3" i="1"/>
  <c r="I10" i="1"/>
  <c r="I4" i="1"/>
  <c r="I5" i="1"/>
  <c r="I6" i="1"/>
  <c r="I9" i="1"/>
  <c r="I7" i="1"/>
  <c r="E8" i="1"/>
  <c r="H8" i="1" s="1"/>
  <c r="E3" i="1"/>
  <c r="H3" i="1" s="1"/>
  <c r="E10" i="1"/>
  <c r="H10" i="1" s="1"/>
  <c r="E4" i="1"/>
  <c r="H4" i="1" s="1"/>
  <c r="E5" i="1"/>
  <c r="H5" i="1" s="1"/>
  <c r="E6" i="1"/>
  <c r="H6" i="1" s="1"/>
  <c r="E9" i="1"/>
  <c r="H9" i="1" s="1"/>
  <c r="E7" i="1"/>
  <c r="H7" i="1" s="1"/>
  <c r="D8" i="1"/>
  <c r="D3" i="1"/>
  <c r="D10" i="1"/>
  <c r="D4" i="1"/>
  <c r="D5" i="1"/>
  <c r="D6" i="1"/>
  <c r="D9" i="1"/>
  <c r="D7" i="1"/>
  <c r="G12" i="1"/>
  <c r="F12" i="1"/>
  <c r="K10" i="1" l="1"/>
  <c r="L10" i="1" s="1"/>
  <c r="K9" i="1"/>
  <c r="L9" i="1" s="1"/>
  <c r="K8" i="1"/>
  <c r="L8" i="1" s="1"/>
  <c r="K7" i="1"/>
  <c r="L7" i="1" s="1"/>
  <c r="K6" i="1"/>
  <c r="L6" i="1" s="1"/>
  <c r="K3" i="1"/>
  <c r="K5" i="1"/>
  <c r="L5" i="1" s="1"/>
  <c r="K4" i="1"/>
  <c r="L4" i="1" s="1"/>
  <c r="H12" i="1"/>
  <c r="D16" i="1" l="1"/>
  <c r="D15" i="1"/>
  <c r="D17" i="1"/>
  <c r="K12" i="1"/>
  <c r="L3" i="1"/>
</calcChain>
</file>

<file path=xl/sharedStrings.xml><?xml version="1.0" encoding="utf-8"?>
<sst xmlns="http://schemas.openxmlformats.org/spreadsheetml/2006/main" count="39" uniqueCount="33">
  <si>
    <t>販売手数料一覧表</t>
    <rPh sb="0" eb="2">
      <t>ハンバイ</t>
    </rPh>
    <rPh sb="2" eb="5">
      <t>テスウリョウ</t>
    </rPh>
    <rPh sb="5" eb="7">
      <t>イチラン</t>
    </rPh>
    <rPh sb="7" eb="8">
      <t>ヒョウ</t>
    </rPh>
    <phoneticPr fontId="1"/>
  </si>
  <si>
    <t>会CO</t>
    <rPh sb="0" eb="1">
      <t>カイ</t>
    </rPh>
    <phoneticPr fontId="1"/>
  </si>
  <si>
    <t>会社名</t>
    <rPh sb="0" eb="3">
      <t>カイシャメイ</t>
    </rPh>
    <phoneticPr fontId="1"/>
  </si>
  <si>
    <t>商CO</t>
    <rPh sb="0" eb="1">
      <t>ショウ</t>
    </rPh>
    <phoneticPr fontId="1"/>
  </si>
  <si>
    <t>商品名</t>
    <rPh sb="0" eb="3">
      <t>ショウヒンメイ</t>
    </rPh>
    <phoneticPr fontId="1"/>
  </si>
  <si>
    <t>売価</t>
    <rPh sb="0" eb="2">
      <t>バイカ</t>
    </rPh>
    <phoneticPr fontId="1"/>
  </si>
  <si>
    <t>委託数</t>
    <rPh sb="0" eb="2">
      <t>イタク</t>
    </rPh>
    <rPh sb="2" eb="3">
      <t>スウ</t>
    </rPh>
    <phoneticPr fontId="1"/>
  </si>
  <si>
    <t>販売数</t>
    <rPh sb="0" eb="2">
      <t>ハンバイ</t>
    </rPh>
    <rPh sb="2" eb="3">
      <t>スウ</t>
    </rPh>
    <phoneticPr fontId="1"/>
  </si>
  <si>
    <t>販売指数</t>
    <rPh sb="0" eb="2">
      <t>ハンバイ</t>
    </rPh>
    <rPh sb="2" eb="4">
      <t>シスウ</t>
    </rPh>
    <phoneticPr fontId="1"/>
  </si>
  <si>
    <t>手数料率</t>
    <rPh sb="0" eb="3">
      <t>テスウリョウ</t>
    </rPh>
    <rPh sb="3" eb="4">
      <t>リツ</t>
    </rPh>
    <phoneticPr fontId="1"/>
  </si>
  <si>
    <t>手数料</t>
    <rPh sb="0" eb="3">
      <t>テスウリョウ</t>
    </rPh>
    <phoneticPr fontId="1"/>
  </si>
  <si>
    <t>判定</t>
    <rPh sb="0" eb="2">
      <t>ハンテイ</t>
    </rPh>
    <phoneticPr fontId="1"/>
  </si>
  <si>
    <t>星衣料店</t>
    <rPh sb="0" eb="1">
      <t>ホシ</t>
    </rPh>
    <rPh sb="1" eb="3">
      <t>イリョウ</t>
    </rPh>
    <rPh sb="3" eb="4">
      <t>テン</t>
    </rPh>
    <phoneticPr fontId="1"/>
  </si>
  <si>
    <t>木村洋服店</t>
    <rPh sb="0" eb="2">
      <t>キムラ</t>
    </rPh>
    <rPh sb="2" eb="4">
      <t>ヨウフク</t>
    </rPh>
    <rPh sb="4" eb="5">
      <t>テン</t>
    </rPh>
    <phoneticPr fontId="1"/>
  </si>
  <si>
    <t>ヨシカワ</t>
    <phoneticPr fontId="1"/>
  </si>
  <si>
    <t>長谷川商店</t>
    <rPh sb="0" eb="3">
      <t>ハセガワ</t>
    </rPh>
    <rPh sb="3" eb="5">
      <t>ショウテン</t>
    </rPh>
    <phoneticPr fontId="1"/>
  </si>
  <si>
    <t>本田総業</t>
    <rPh sb="0" eb="2">
      <t>ホンダ</t>
    </rPh>
    <rPh sb="2" eb="4">
      <t>ソウギョウ</t>
    </rPh>
    <phoneticPr fontId="1"/>
  </si>
  <si>
    <t>おしゃれ堂</t>
    <rPh sb="4" eb="5">
      <t>ドウ</t>
    </rPh>
    <phoneticPr fontId="1"/>
  </si>
  <si>
    <t>青山企画</t>
    <rPh sb="0" eb="2">
      <t>アオヤマ</t>
    </rPh>
    <rPh sb="2" eb="4">
      <t>キカク</t>
    </rPh>
    <phoneticPr fontId="1"/>
  </si>
  <si>
    <t>衣料専科</t>
    <rPh sb="0" eb="2">
      <t>イリョウ</t>
    </rPh>
    <rPh sb="2" eb="4">
      <t>センカ</t>
    </rPh>
    <phoneticPr fontId="1"/>
  </si>
  <si>
    <t>合計</t>
    <rPh sb="0" eb="2">
      <t>ゴウケイ</t>
    </rPh>
    <phoneticPr fontId="1"/>
  </si>
  <si>
    <t>販売額</t>
    <rPh sb="0" eb="2">
      <t>ハンバイ</t>
    </rPh>
    <rPh sb="2" eb="3">
      <t>ガク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</si>
  <si>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</si>
  <si>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</si>
  <si>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</si>
  <si>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商品テーブル</t>
    <rPh sb="0" eb="2">
      <t>ショウヒン</t>
    </rPh>
    <phoneticPr fontId="1"/>
  </si>
  <si>
    <t>Ｓ商品</t>
    <rPh sb="1" eb="3">
      <t>ショウヒン</t>
    </rPh>
    <phoneticPr fontId="1"/>
  </si>
  <si>
    <t>Ｔ商品</t>
    <rPh sb="1" eb="3">
      <t>ショウヒン</t>
    </rPh>
    <phoneticPr fontId="1"/>
  </si>
  <si>
    <t>Ｕ商品</t>
    <rPh sb="1" eb="3">
      <t>ショウヒン</t>
    </rPh>
    <phoneticPr fontId="1"/>
  </si>
  <si>
    <t>Ｖ商品</t>
    <rPh sb="1" eb="3">
      <t>ショウヒン</t>
    </rPh>
    <phoneticPr fontId="1"/>
  </si>
  <si>
    <t>手数料率表</t>
    <rPh sb="0" eb="3">
      <t>テスウリョウ</t>
    </rPh>
    <rPh sb="3" eb="4">
      <t>リツ</t>
    </rPh>
    <rPh sb="4" eb="5">
      <t>ヒョウ</t>
    </rPh>
    <phoneticPr fontId="1"/>
  </si>
  <si>
    <t>販売額　　　　　　　　　　手数料</t>
    <rPh sb="0" eb="2">
      <t>ハンバイ</t>
    </rPh>
    <rPh sb="2" eb="3">
      <t>ガク</t>
    </rPh>
    <rPh sb="13" eb="16">
      <t>テスウリョウ</t>
    </rPh>
    <phoneticPr fontId="1"/>
  </si>
  <si>
    <t>210万以上　　　　　　　　⇒　　　11.7％
190万以上　210万未満　　 ⇒　　　10.6%
                     190万未満　　 ⇒　　     9.5%</t>
    <rPh sb="3" eb="4">
      <t>マン</t>
    </rPh>
    <rPh sb="4" eb="6">
      <t>イジョウ</t>
    </rPh>
    <rPh sb="27" eb="30">
      <t>マンイジョウ</t>
    </rPh>
    <rPh sb="34" eb="35">
      <t>マン</t>
    </rPh>
    <rPh sb="35" eb="37">
      <t>ミマン</t>
    </rPh>
    <rPh sb="74" eb="75">
      <t>マン</t>
    </rPh>
    <rPh sb="75" eb="77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</si>
</sst>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会社別の手数料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Sheet1!$K$2</c:f>
              <c:strCache>
                <c:ptCount val="1"/>
                <c:pt idx="0">
                  <c:v>手数料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Sheet1!$B$3:$B$10</c:f>
              <c:strCache>
                <c:ptCount val="8"/>
                <c:pt idx="0">
                  <c:v>ヨシカワ</c:v>
                </c:pt>
                <c:pt idx="1">
                  <c:v>本田総業</c:v>
                </c:pt>
                <c:pt idx="2">
                  <c:v>おしゃれ堂</c:v>
                </c:pt>
                <c:pt idx="3">
                  <c:v>青山企画</c:v>
                </c:pt>
                <c:pt idx="4">
                  <c:v>星衣料店</c:v>
                </c:pt>
                <c:pt idx="5">
                  <c:v>木村洋服店</c:v>
                </c:pt>
                <c:pt idx="6">
                  <c:v>衣料専科</c:v>
                </c:pt>
                <c:pt idx="7">
                  <c:v>長谷川商店</c:v>
                </c:pt>
              </c:strCache>
            </c:strRef>
          </c:cat>
          <c:val>
            <c:numRef>
              <c:f>Sheet1!$K$3:$K$10</c:f>
              <c:numCache>
                <c:formatCode>#,##0_ </c:formatCode>
                <c:ptCount val="8"/>
                <c:pt idx="0">
                  <c:v>262111</c:v>
                </c:pt>
                <c:pt idx="1">
                  <c:v>212416</c:v>
                </c:pt>
                <c:pt idx="2">
                  <c:v>201405</c:v>
                </c:pt>
                <c:pt idx="3">
                  <c:v>164286</c:v>
                </c:pt>
                <c:pt idx="4">
                  <c:v>173329</c:v>
                </c:pt>
                <c:pt idx="5">
                  <c:v>248618</c:v>
                </c:pt>
                <c:pt idx="6">
                  <c:v>162356</c:v>
                </c:pt>
                <c:pt idx="7">
                  <c:v>260206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A8-4959-B4BB-5549CB659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3156672"/>
        <c:axId val="6931570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Sheet1!$C$2</c15:sqref>
                        </c15:formulaRef>
                      </c:ext>
                    </c:extLst>
                    <c:strCache>
                      <c:ptCount val="1"/>
                      <c:pt idx="0">
                        <c:v>商CO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Sheet1!$B$3:$B$10</c15:sqref>
                        </c15:formulaRef>
                      </c:ext>
                    </c:extLst>
                    <c:strCache>
                      <c:ptCount val="8"/>
                      <c:pt idx="0">
                        <c:v>ヨシカワ</c:v>
                      </c:pt>
                      <c:pt idx="1">
                        <c:v>本田総業</c:v>
                      </c:pt>
                      <c:pt idx="2">
                        <c:v>おしゃれ堂</c:v>
                      </c:pt>
                      <c:pt idx="3">
                        <c:v>青山企画</c:v>
                      </c:pt>
                      <c:pt idx="4">
                        <c:v>星衣料店</c:v>
                      </c:pt>
                      <c:pt idx="5">
                        <c:v>木村洋服店</c:v>
                      </c:pt>
                      <c:pt idx="6">
                        <c:v>衣料専科</c:v>
                      </c:pt>
                      <c:pt idx="7">
                        <c:v>長谷川商店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Sheet1!$C$3:$C$10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14</c:v>
                      </c:pt>
                      <c:pt idx="1">
                        <c:v>11</c:v>
                      </c:pt>
                      <c:pt idx="2">
                        <c:v>13</c:v>
                      </c:pt>
                      <c:pt idx="3">
                        <c:v>14</c:v>
                      </c:pt>
                      <c:pt idx="4">
                        <c:v>13</c:v>
                      </c:pt>
                      <c:pt idx="5">
                        <c:v>12</c:v>
                      </c:pt>
                      <c:pt idx="6">
                        <c:v>11</c:v>
                      </c:pt>
                      <c:pt idx="7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DA8-4959-B4BB-5549CB659B6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</c15:sqref>
                        </c15:formulaRef>
                      </c:ext>
                    </c:extLst>
                    <c:strCache>
                      <c:ptCount val="1"/>
                      <c:pt idx="0">
                        <c:v>商品名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Sheet1!$B$3:$B$10</c15:sqref>
                        </c15:formulaRef>
                      </c:ext>
                    </c:extLst>
                    <c:strCache>
                      <c:ptCount val="8"/>
                      <c:pt idx="0">
                        <c:v>ヨシカワ</c:v>
                      </c:pt>
                      <c:pt idx="1">
                        <c:v>本田総業</c:v>
                      </c:pt>
                      <c:pt idx="2">
                        <c:v>おしゃれ堂</c:v>
                      </c:pt>
                      <c:pt idx="3">
                        <c:v>青山企画</c:v>
                      </c:pt>
                      <c:pt idx="4">
                        <c:v>星衣料店</c:v>
                      </c:pt>
                      <c:pt idx="5">
                        <c:v>木村洋服店</c:v>
                      </c:pt>
                      <c:pt idx="6">
                        <c:v>衣料専科</c:v>
                      </c:pt>
                      <c:pt idx="7">
                        <c:v>長谷川商店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Sheet1!$D$3:$D$10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DA8-4959-B4BB-5549CB659B64}"/>
                  </c:ext>
                </c:extLst>
              </c15:ser>
            </c15:filteredBarSeries>
          </c:ext>
        </c:extLst>
      </c:barChart>
      <c:catAx>
        <c:axId val="693156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157000"/>
        <c:crosses val="autoZero"/>
        <c:auto val="1"/>
        <c:lblAlgn val="ctr"/>
        <c:lblOffset val="100"/>
        <c:noMultiLvlLbl val="0"/>
      </c:catAx>
      <c:valAx>
        <c:axId val="693157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15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12</xdr:row>
      <xdr:rowOff>232410</xdr:rowOff>
    </xdr:from>
    <xdr:to>
      <xdr:col>12</xdr:col>
      <xdr:colOff>140970</xdr:colOff>
      <xdr:row>24</xdr:row>
      <xdr:rowOff>217170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5A5B7F-B558-41FC-899F-DBCFD0C9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3A85-6BD7-41BB-9FB5-C666550C7FCC}">
  <dimension ref="A1:R17"/>
  <sheetViews>
    <sheetView tabSelected="1" topLeftCell="A4" workbookViewId="0">
      <selection activeCell="J4" sqref="J4"/>
    </sheetView>
  </sheetViews>
  <sheetFormatPr defaultRowHeight="18" x14ac:dyDescent="0.45"/>
  <cols>
    <col min="1" max="1" width="5.69921875" bestFit="1" customWidth="1"/>
    <col min="2" max="2" width="10.3984375" bestFit="1" customWidth="1"/>
    <col min="3" max="3" width="9.8984375" bestFit="1" customWidth="1"/>
    <col min="4" max="4" width="8.3984375" bestFit="1" customWidth="1"/>
    <col min="5" max="5" width="6.3984375" bestFit="1" customWidth="1"/>
    <col min="6" max="7" width="6.796875" bestFit="1" customWidth="1"/>
    <col min="8" max="8" width="11" bestFit="1" customWidth="1"/>
    <col min="9" max="10" width="8.59765625" bestFit="1" customWidth="1"/>
    <col min="11" max="11" width="9.8984375" bestFit="1" customWidth="1"/>
    <col min="12" max="12" width="5" bestFit="1" customWidth="1"/>
    <col min="13" max="13" width="4.69921875" customWidth="1"/>
    <col min="14" max="14" width="5.69921875" bestFit="1" customWidth="1"/>
    <col min="15" max="15" width="6.796875" bestFit="1" customWidth="1"/>
    <col min="16" max="16" width="6.3984375" bestFit="1" customWidth="1"/>
  </cols>
  <sheetData>
    <row r="1" spans="1:18" ht="18.600000000000001" thickBo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8" x14ac:dyDescent="0.4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21</v>
      </c>
      <c r="I2" s="6" t="s">
        <v>8</v>
      </c>
      <c r="J2" s="6" t="s">
        <v>9</v>
      </c>
      <c r="K2" s="6" t="s">
        <v>10</v>
      </c>
      <c r="L2" s="7" t="s">
        <v>11</v>
      </c>
      <c r="N2" s="20" t="s">
        <v>25</v>
      </c>
      <c r="O2" s="20"/>
      <c r="P2" s="20"/>
    </row>
    <row r="3" spans="1:18" x14ac:dyDescent="0.45">
      <c r="A3" s="8">
        <v>103</v>
      </c>
      <c r="B3" s="2" t="s">
        <v>14</v>
      </c>
      <c r="C3" s="2">
        <v>14</v>
      </c>
      <c r="D3" s="2" t="str">
        <f t="shared" ref="D3:D10" si="0">VLOOKUP($C3,$N$4:$P$7,2,0)</f>
        <v>Ｖ商品</v>
      </c>
      <c r="E3" s="3">
        <f t="shared" ref="E3:E10" si="1">VLOOKUP($C3,$N$4:$P$7,3,0)</f>
        <v>4367</v>
      </c>
      <c r="F3" s="2">
        <v>614</v>
      </c>
      <c r="G3" s="2">
        <v>513</v>
      </c>
      <c r="H3" s="3">
        <f t="shared" ref="H3:H10" si="2">E3*G3</f>
        <v>2240271</v>
      </c>
      <c r="I3" s="2">
        <f t="shared" ref="I3:I10" si="3">ROUNDUP(G3/F3*100,0)</f>
        <v>84</v>
      </c>
      <c r="J3" s="4">
        <f>IF(H3&gt;=2100000,11.7%,IF(H3&gt;=1900000,10.6%,9.5%))</f>
        <v>0.11699999999999999</v>
      </c>
      <c r="K3" s="3">
        <f t="shared" ref="K3:K10" si="4">ROUNDDOWN(H3*J3,0)</f>
        <v>262111</v>
      </c>
      <c r="L3" s="9" t="str">
        <f t="shared" ref="L3:L10" si="5">IF(OR(I3&gt;=88,K3&gt;=240000),"##","#")</f>
        <v>##</v>
      </c>
      <c r="N3" s="1" t="s">
        <v>3</v>
      </c>
      <c r="O3" s="1" t="s">
        <v>4</v>
      </c>
      <c r="P3" s="1" t="s">
        <v>5</v>
      </c>
    </row>
    <row r="4" spans="1:18" x14ac:dyDescent="0.45">
      <c r="A4" s="8">
        <v>105</v>
      </c>
      <c r="B4" s="2" t="s">
        <v>16</v>
      </c>
      <c r="C4" s="2">
        <v>11</v>
      </c>
      <c r="D4" s="2" t="str">
        <f t="shared" si="0"/>
        <v>Ｓ商品</v>
      </c>
      <c r="E4" s="3">
        <f t="shared" si="1"/>
        <v>3781</v>
      </c>
      <c r="F4" s="2">
        <v>629</v>
      </c>
      <c r="G4" s="2">
        <v>530</v>
      </c>
      <c r="H4" s="3">
        <f t="shared" si="2"/>
        <v>2003930</v>
      </c>
      <c r="I4" s="2">
        <f t="shared" si="3"/>
        <v>85</v>
      </c>
      <c r="J4" s="4">
        <f t="shared" ref="J4:J10" si="6">IF(H4&gt;=2100000,11.7%,IF(H4&gt;=1900000,10.6%,9.5%))</f>
        <v>0.106</v>
      </c>
      <c r="K4" s="3">
        <f t="shared" si="4"/>
        <v>212416</v>
      </c>
      <c r="L4" s="9" t="str">
        <f t="shared" si="5"/>
        <v>#</v>
      </c>
      <c r="N4" s="2">
        <v>11</v>
      </c>
      <c r="O4" s="2" t="s">
        <v>26</v>
      </c>
      <c r="P4" s="3">
        <v>3781</v>
      </c>
    </row>
    <row r="5" spans="1:18" x14ac:dyDescent="0.45">
      <c r="A5" s="8">
        <v>106</v>
      </c>
      <c r="B5" s="2" t="s">
        <v>17</v>
      </c>
      <c r="C5" s="2">
        <v>13</v>
      </c>
      <c r="D5" s="2" t="str">
        <f t="shared" si="0"/>
        <v>Ｕ商品</v>
      </c>
      <c r="E5" s="3">
        <f t="shared" si="1"/>
        <v>3975</v>
      </c>
      <c r="F5" s="2">
        <v>561</v>
      </c>
      <c r="G5" s="2">
        <v>478</v>
      </c>
      <c r="H5" s="3">
        <f t="shared" si="2"/>
        <v>1900050</v>
      </c>
      <c r="I5" s="2">
        <f t="shared" si="3"/>
        <v>86</v>
      </c>
      <c r="J5" s="4">
        <f t="shared" si="6"/>
        <v>0.106</v>
      </c>
      <c r="K5" s="3">
        <f t="shared" si="4"/>
        <v>201405</v>
      </c>
      <c r="L5" s="9" t="str">
        <f t="shared" si="5"/>
        <v>#</v>
      </c>
      <c r="N5" s="2">
        <v>12</v>
      </c>
      <c r="O5" s="2" t="s">
        <v>27</v>
      </c>
      <c r="P5" s="3">
        <v>4502</v>
      </c>
    </row>
    <row r="6" spans="1:18" x14ac:dyDescent="0.45">
      <c r="A6" s="8">
        <v>107</v>
      </c>
      <c r="B6" s="2" t="s">
        <v>18</v>
      </c>
      <c r="C6" s="2">
        <v>14</v>
      </c>
      <c r="D6" s="2" t="str">
        <f t="shared" si="0"/>
        <v>Ｖ商品</v>
      </c>
      <c r="E6" s="3">
        <f t="shared" si="1"/>
        <v>4367</v>
      </c>
      <c r="F6" s="2">
        <v>457</v>
      </c>
      <c r="G6" s="2">
        <v>396</v>
      </c>
      <c r="H6" s="3">
        <f t="shared" si="2"/>
        <v>1729332</v>
      </c>
      <c r="I6" s="2">
        <f t="shared" si="3"/>
        <v>87</v>
      </c>
      <c r="J6" s="4">
        <f t="shared" si="6"/>
        <v>9.5000000000000001E-2</v>
      </c>
      <c r="K6" s="3">
        <f t="shared" si="4"/>
        <v>164286</v>
      </c>
      <c r="L6" s="9" t="str">
        <f t="shared" si="5"/>
        <v>#</v>
      </c>
      <c r="N6" s="2">
        <v>13</v>
      </c>
      <c r="O6" s="2" t="s">
        <v>28</v>
      </c>
      <c r="P6" s="3">
        <v>3975</v>
      </c>
    </row>
    <row r="7" spans="1:18" x14ac:dyDescent="0.45">
      <c r="A7" s="8">
        <v>101</v>
      </c>
      <c r="B7" s="2" t="s">
        <v>12</v>
      </c>
      <c r="C7" s="2">
        <v>13</v>
      </c>
      <c r="D7" s="2" t="str">
        <f t="shared" si="0"/>
        <v>Ｕ商品</v>
      </c>
      <c r="E7" s="3">
        <f t="shared" si="1"/>
        <v>3975</v>
      </c>
      <c r="F7" s="2">
        <v>522</v>
      </c>
      <c r="G7" s="2">
        <v>459</v>
      </c>
      <c r="H7" s="3">
        <f t="shared" si="2"/>
        <v>1824525</v>
      </c>
      <c r="I7" s="2">
        <f t="shared" si="3"/>
        <v>88</v>
      </c>
      <c r="J7" s="4">
        <f t="shared" si="6"/>
        <v>9.5000000000000001E-2</v>
      </c>
      <c r="K7" s="3">
        <f t="shared" si="4"/>
        <v>173329</v>
      </c>
      <c r="L7" s="9" t="str">
        <f t="shared" si="5"/>
        <v>##</v>
      </c>
      <c r="N7" s="2">
        <v>14</v>
      </c>
      <c r="O7" s="2" t="s">
        <v>29</v>
      </c>
      <c r="P7" s="3">
        <v>4367</v>
      </c>
    </row>
    <row r="8" spans="1:18" x14ac:dyDescent="0.45">
      <c r="A8" s="8">
        <v>102</v>
      </c>
      <c r="B8" s="2" t="s">
        <v>13</v>
      </c>
      <c r="C8" s="2">
        <v>12</v>
      </c>
      <c r="D8" s="2" t="str">
        <f t="shared" si="0"/>
        <v>Ｔ商品</v>
      </c>
      <c r="E8" s="3">
        <f t="shared" si="1"/>
        <v>4502</v>
      </c>
      <c r="F8" s="2">
        <v>536</v>
      </c>
      <c r="G8" s="2">
        <v>472</v>
      </c>
      <c r="H8" s="3">
        <f t="shared" si="2"/>
        <v>2124944</v>
      </c>
      <c r="I8" s="2">
        <f t="shared" si="3"/>
        <v>89</v>
      </c>
      <c r="J8" s="4">
        <f t="shared" si="6"/>
        <v>0.11699999999999999</v>
      </c>
      <c r="K8" s="3">
        <f t="shared" si="4"/>
        <v>248618</v>
      </c>
      <c r="L8" s="9" t="str">
        <f t="shared" si="5"/>
        <v>##</v>
      </c>
    </row>
    <row r="9" spans="1:18" x14ac:dyDescent="0.45">
      <c r="A9" s="8">
        <v>108</v>
      </c>
      <c r="B9" s="2" t="s">
        <v>19</v>
      </c>
      <c r="C9" s="2">
        <v>11</v>
      </c>
      <c r="D9" s="2" t="str">
        <f t="shared" si="0"/>
        <v>Ｓ商品</v>
      </c>
      <c r="E9" s="3">
        <f t="shared" si="1"/>
        <v>3781</v>
      </c>
      <c r="F9" s="2">
        <v>506</v>
      </c>
      <c r="G9" s="2">
        <v>452</v>
      </c>
      <c r="H9" s="3">
        <f t="shared" si="2"/>
        <v>1709012</v>
      </c>
      <c r="I9" s="2">
        <f t="shared" si="3"/>
        <v>90</v>
      </c>
      <c r="J9" s="4">
        <f t="shared" si="6"/>
        <v>9.5000000000000001E-2</v>
      </c>
      <c r="K9" s="3">
        <f t="shared" si="4"/>
        <v>162356</v>
      </c>
      <c r="L9" s="9" t="str">
        <f t="shared" si="5"/>
        <v>##</v>
      </c>
      <c r="N9" s="21" t="s">
        <v>30</v>
      </c>
      <c r="O9" s="21"/>
      <c r="P9" s="21"/>
      <c r="Q9" s="21"/>
      <c r="R9" s="21"/>
    </row>
    <row r="10" spans="1:18" x14ac:dyDescent="0.45">
      <c r="A10" s="8">
        <v>104</v>
      </c>
      <c r="B10" s="2" t="s">
        <v>15</v>
      </c>
      <c r="C10" s="2">
        <v>12</v>
      </c>
      <c r="D10" s="2" t="str">
        <f t="shared" si="0"/>
        <v>Ｔ商品</v>
      </c>
      <c r="E10" s="3">
        <f t="shared" si="1"/>
        <v>4502</v>
      </c>
      <c r="F10" s="2">
        <v>545</v>
      </c>
      <c r="G10" s="2">
        <v>494</v>
      </c>
      <c r="H10" s="3">
        <f t="shared" si="2"/>
        <v>2223988</v>
      </c>
      <c r="I10" s="2">
        <f t="shared" si="3"/>
        <v>91</v>
      </c>
      <c r="J10" s="4">
        <f t="shared" si="6"/>
        <v>0.11699999999999999</v>
      </c>
      <c r="K10" s="3">
        <f t="shared" si="4"/>
        <v>260206</v>
      </c>
      <c r="L10" s="9" t="str">
        <f t="shared" si="5"/>
        <v>##</v>
      </c>
      <c r="N10" s="22" t="s">
        <v>31</v>
      </c>
      <c r="O10" s="22"/>
      <c r="P10" s="22"/>
      <c r="Q10" s="22"/>
      <c r="R10" s="22"/>
    </row>
    <row r="11" spans="1:18" x14ac:dyDescent="0.45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9"/>
      <c r="N11" s="23" t="s">
        <v>32</v>
      </c>
      <c r="O11" s="24"/>
      <c r="P11" s="24"/>
      <c r="Q11" s="24"/>
      <c r="R11" s="24"/>
    </row>
    <row r="12" spans="1:18" ht="18.600000000000001" thickBot="1" x14ac:dyDescent="0.5">
      <c r="A12" s="10"/>
      <c r="B12" s="11" t="s">
        <v>20</v>
      </c>
      <c r="C12" s="11"/>
      <c r="D12" s="11"/>
      <c r="E12" s="11"/>
      <c r="F12" s="12">
        <f>SUM(F3:F10)</f>
        <v>4370</v>
      </c>
      <c r="G12" s="12">
        <f t="shared" ref="G12:H12" si="7">SUM(G3:G10)</f>
        <v>3794</v>
      </c>
      <c r="H12" s="12">
        <f t="shared" si="7"/>
        <v>15756052</v>
      </c>
      <c r="I12" s="11"/>
      <c r="J12" s="11"/>
      <c r="K12" s="12">
        <f t="shared" ref="K12" si="8">SUM(K3:K10)</f>
        <v>1684727</v>
      </c>
      <c r="L12" s="13"/>
      <c r="N12" s="24"/>
      <c r="O12" s="24"/>
      <c r="P12" s="24"/>
      <c r="Q12" s="24"/>
      <c r="R12" s="24"/>
    </row>
    <row r="13" spans="1:18" ht="18.600000000000001" thickBot="1" x14ac:dyDescent="0.5">
      <c r="N13" s="24"/>
      <c r="O13" s="24"/>
      <c r="P13" s="24"/>
      <c r="Q13" s="24"/>
      <c r="R13" s="24"/>
    </row>
    <row r="14" spans="1:18" x14ac:dyDescent="0.45">
      <c r="A14" s="14"/>
      <c r="B14" s="6" t="s">
        <v>7</v>
      </c>
      <c r="C14" s="6" t="s">
        <v>21</v>
      </c>
      <c r="D14" s="7" t="s">
        <v>10</v>
      </c>
    </row>
    <row r="15" spans="1:18" x14ac:dyDescent="0.45">
      <c r="A15" s="8" t="s">
        <v>22</v>
      </c>
      <c r="B15" s="2">
        <f>ROUND(AVERAGE(G3:G10),0)</f>
        <v>474</v>
      </c>
      <c r="C15" s="3">
        <f>ROUND(AVERAGE(H3:H10),0)</f>
        <v>1969507</v>
      </c>
      <c r="D15" s="15">
        <f>ROUND(AVERAGE(K3:K10),0)</f>
        <v>210591</v>
      </c>
    </row>
    <row r="16" spans="1:18" x14ac:dyDescent="0.45">
      <c r="A16" s="8" t="s">
        <v>23</v>
      </c>
      <c r="B16" s="2">
        <f>MAX(G3:G10)</f>
        <v>530</v>
      </c>
      <c r="C16" s="3">
        <f>MAX(H3:H10)</f>
        <v>2240271</v>
      </c>
      <c r="D16" s="15">
        <f>MAX(K3:K10)</f>
        <v>262111</v>
      </c>
    </row>
    <row r="17" spans="1:4" ht="18.600000000000001" thickBot="1" x14ac:dyDescent="0.5">
      <c r="A17" s="16" t="s">
        <v>24</v>
      </c>
      <c r="B17" s="17">
        <f>MIN(G3:G10)</f>
        <v>396</v>
      </c>
      <c r="C17" s="12">
        <f>MIN(H3:H10)</f>
        <v>1709012</v>
      </c>
      <c r="D17" s="18">
        <f>MIN(K3:K10)</f>
        <v>162356</v>
      </c>
    </row>
  </sheetData>
  <sortState xmlns:xlrd2="http://schemas.microsoft.com/office/spreadsheetml/2017/richdata2" ref="A3:L10">
    <sortCondition ref="I3:I10"/>
  </sortState>
  <mergeCells count="5">
    <mergeCell ref="A1:L1"/>
    <mergeCell ref="N2:P2"/>
    <mergeCell ref="N9:R9"/>
    <mergeCell ref="N10:R10"/>
    <mergeCell ref="N11:R13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2020-05-13T00:32:31Z</dcterms:created>
  <dcterms:modified xsi:type="dcterms:W3CDTF">2020-05-13T01:32:35Z</dcterms:modified>
</cp:coreProperties>
</file>