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D1702045-3D57-4131-A93A-7136BF13D683}" xr6:coauthVersionLast="45" xr6:coauthVersionMax="45" xr10:uidLastSave="{00000000-0000-0000-0000-000000000000}"/>
  <bookViews>
    <workbookView xWindow="-108" yWindow="-108" windowWidth="23256" windowHeight="12576" xr2:uid="{450D2973-C2AF-4ACB-A429-F1383E7D98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F32" i="1"/>
  <c r="F29" i="1"/>
  <c r="F30" i="1"/>
  <c r="I17" i="1"/>
  <c r="I22" i="1"/>
  <c r="I23" i="1"/>
  <c r="I25" i="1"/>
  <c r="I20" i="1"/>
  <c r="I24" i="1"/>
  <c r="I18" i="1"/>
  <c r="I21" i="1"/>
  <c r="I19" i="1"/>
  <c r="I27" i="1" s="1"/>
  <c r="H27" i="1"/>
  <c r="F24" i="1"/>
  <c r="D17" i="1"/>
  <c r="F17" i="1" s="1"/>
  <c r="E17" i="1"/>
  <c r="D22" i="1"/>
  <c r="F22" i="1" s="1"/>
  <c r="E22" i="1"/>
  <c r="G22" i="1" s="1"/>
  <c r="K22" i="1" s="1"/>
  <c r="D23" i="1"/>
  <c r="F23" i="1" s="1"/>
  <c r="E23" i="1"/>
  <c r="G23" i="1" s="1"/>
  <c r="K23" i="1" s="1"/>
  <c r="D25" i="1"/>
  <c r="F25" i="1" s="1"/>
  <c r="J25" i="1" s="1"/>
  <c r="E25" i="1"/>
  <c r="G25" i="1" s="1"/>
  <c r="K25" i="1" s="1"/>
  <c r="D20" i="1"/>
  <c r="E20" i="1"/>
  <c r="D24" i="1"/>
  <c r="E24" i="1"/>
  <c r="G24" i="1" s="1"/>
  <c r="D18" i="1"/>
  <c r="F18" i="1" s="1"/>
  <c r="E18" i="1"/>
  <c r="G18" i="1" s="1"/>
  <c r="K18" i="1" s="1"/>
  <c r="D21" i="1"/>
  <c r="F21" i="1" s="1"/>
  <c r="E21" i="1"/>
  <c r="E19" i="1"/>
  <c r="D19" i="1"/>
  <c r="F19" i="1" s="1"/>
  <c r="C17" i="1"/>
  <c r="C27" i="1" s="1"/>
  <c r="C22" i="1"/>
  <c r="C23" i="1"/>
  <c r="C25" i="1"/>
  <c r="C20" i="1"/>
  <c r="G20" i="1" s="1"/>
  <c r="K20" i="1" s="1"/>
  <c r="C24" i="1"/>
  <c r="C18" i="1"/>
  <c r="C21" i="1"/>
  <c r="G21" i="1" s="1"/>
  <c r="C19" i="1"/>
  <c r="G19" i="1" s="1"/>
  <c r="K19" i="1" s="1"/>
  <c r="J19" i="1" l="1"/>
  <c r="J18" i="1"/>
  <c r="J23" i="1"/>
  <c r="K24" i="1"/>
  <c r="J22" i="1"/>
  <c r="J21" i="1"/>
  <c r="K21" i="1"/>
  <c r="J17" i="1"/>
  <c r="J27" i="1" s="1"/>
  <c r="F27" i="1"/>
  <c r="J24" i="1"/>
  <c r="G17" i="1"/>
  <c r="K17" i="1" s="1"/>
  <c r="F20" i="1"/>
  <c r="J20" i="1" s="1"/>
  <c r="I4" i="1"/>
  <c r="I5" i="1"/>
  <c r="I6" i="1"/>
  <c r="I7" i="1"/>
  <c r="I8" i="1"/>
  <c r="I9" i="1"/>
  <c r="I10" i="1"/>
  <c r="I11" i="1"/>
  <c r="I3" i="1"/>
  <c r="H4" i="1"/>
  <c r="H5" i="1"/>
  <c r="H6" i="1"/>
  <c r="H7" i="1"/>
  <c r="H8" i="1"/>
  <c r="H9" i="1"/>
  <c r="H10" i="1"/>
  <c r="H11" i="1"/>
  <c r="H3" i="1"/>
  <c r="H13" i="1" s="1"/>
  <c r="G4" i="1"/>
  <c r="G5" i="1"/>
  <c r="G6" i="1"/>
  <c r="G7" i="1"/>
  <c r="G8" i="1"/>
  <c r="G9" i="1"/>
  <c r="G10" i="1"/>
  <c r="G11" i="1"/>
  <c r="G3" i="1"/>
  <c r="F4" i="1"/>
  <c r="F5" i="1"/>
  <c r="F6" i="1"/>
  <c r="F7" i="1"/>
  <c r="F8" i="1"/>
  <c r="F9" i="1"/>
  <c r="F10" i="1"/>
  <c r="F11" i="1"/>
  <c r="F3" i="1"/>
  <c r="F13" i="1" s="1"/>
  <c r="G27" i="1" l="1"/>
  <c r="I13" i="1"/>
</calcChain>
</file>

<file path=xl/sharedStrings.xml><?xml version="1.0" encoding="utf-8"?>
<sst xmlns="http://schemas.openxmlformats.org/spreadsheetml/2006/main" count="83" uniqueCount="53">
  <si>
    <t>社員別出張データ表</t>
    <rPh sb="0" eb="2">
      <t>シャイン</t>
    </rPh>
    <rPh sb="2" eb="3">
      <t>ベツ</t>
    </rPh>
    <rPh sb="3" eb="5">
      <t>シュッチョウ</t>
    </rPh>
    <rPh sb="8" eb="9">
      <t>ヒョウ</t>
    </rPh>
    <phoneticPr fontId="1"/>
  </si>
  <si>
    <t>CO</t>
    <phoneticPr fontId="1"/>
  </si>
  <si>
    <t>社員名</t>
    <rPh sb="0" eb="2">
      <t>シャイン</t>
    </rPh>
    <rPh sb="2" eb="3">
      <t>メイ</t>
    </rPh>
    <phoneticPr fontId="1"/>
  </si>
  <si>
    <t>区分</t>
    <rPh sb="0" eb="2">
      <t>クブン</t>
    </rPh>
    <phoneticPr fontId="1"/>
  </si>
  <si>
    <t>出発日</t>
    <rPh sb="0" eb="3">
      <t>シュッパツビ</t>
    </rPh>
    <phoneticPr fontId="1"/>
  </si>
  <si>
    <t>帰着日</t>
    <rPh sb="0" eb="2">
      <t>キチャク</t>
    </rPh>
    <rPh sb="2" eb="3">
      <t>ビ</t>
    </rPh>
    <phoneticPr fontId="1"/>
  </si>
  <si>
    <t>出張日数</t>
    <rPh sb="0" eb="4">
      <t>シュッチョウニッスウ</t>
    </rPh>
    <phoneticPr fontId="1"/>
  </si>
  <si>
    <t>乗率</t>
    <rPh sb="0" eb="2">
      <t>ジョウリツ</t>
    </rPh>
    <phoneticPr fontId="1"/>
  </si>
  <si>
    <t>宿泊単価</t>
    <rPh sb="0" eb="2">
      <t>シュクハク</t>
    </rPh>
    <rPh sb="2" eb="4">
      <t>タンカ</t>
    </rPh>
    <phoneticPr fontId="1"/>
  </si>
  <si>
    <t>出張単価</t>
    <rPh sb="0" eb="2">
      <t>シュッチョウ</t>
    </rPh>
    <rPh sb="2" eb="4">
      <t>タンカ</t>
    </rPh>
    <phoneticPr fontId="1"/>
  </si>
  <si>
    <t>合計</t>
    <rPh sb="0" eb="2">
      <t>ゴウケイ</t>
    </rPh>
    <phoneticPr fontId="1"/>
  </si>
  <si>
    <t>支給総額一覧表</t>
    <rPh sb="0" eb="2">
      <t>シキュウ</t>
    </rPh>
    <rPh sb="2" eb="4">
      <t>ソウガク</t>
    </rPh>
    <rPh sb="4" eb="6">
      <t>イチラン</t>
    </rPh>
    <rPh sb="6" eb="7">
      <t>ヒョウ</t>
    </rPh>
    <phoneticPr fontId="1"/>
  </si>
  <si>
    <t>社員名</t>
    <rPh sb="0" eb="3">
      <t>シャインメイ</t>
    </rPh>
    <phoneticPr fontId="1"/>
  </si>
  <si>
    <t>出張日数</t>
    <rPh sb="0" eb="2">
      <t>シュッチョウ</t>
    </rPh>
    <rPh sb="2" eb="4">
      <t>ニッスウ</t>
    </rPh>
    <phoneticPr fontId="1"/>
  </si>
  <si>
    <t>宿泊料</t>
    <rPh sb="0" eb="3">
      <t>シュクハクリョウ</t>
    </rPh>
    <phoneticPr fontId="1"/>
  </si>
  <si>
    <t>出張手当</t>
    <rPh sb="0" eb="2">
      <t>シュッチョウ</t>
    </rPh>
    <rPh sb="2" eb="4">
      <t>テアテ</t>
    </rPh>
    <phoneticPr fontId="1"/>
  </si>
  <si>
    <t>契約数</t>
    <rPh sb="0" eb="3">
      <t>ケイヤクスウ</t>
    </rPh>
    <phoneticPr fontId="1"/>
  </si>
  <si>
    <t>営業手当</t>
    <rPh sb="0" eb="2">
      <t>エイギョウ</t>
    </rPh>
    <rPh sb="2" eb="4">
      <t>テアテ</t>
    </rPh>
    <phoneticPr fontId="1"/>
  </si>
  <si>
    <t>支給総額</t>
    <rPh sb="0" eb="2">
      <t>シキュウ</t>
    </rPh>
    <rPh sb="2" eb="4">
      <t>ソウガク</t>
    </rPh>
    <phoneticPr fontId="1"/>
  </si>
  <si>
    <t>評価</t>
    <rPh sb="0" eb="2">
      <t>ヒョウカ</t>
    </rPh>
    <phoneticPr fontId="1"/>
  </si>
  <si>
    <t>契約数が40以上の支給総額の平均</t>
    <rPh sb="0" eb="3">
      <t>ケイヤクスウ</t>
    </rPh>
    <rPh sb="6" eb="8">
      <t>イジョウ</t>
    </rPh>
    <rPh sb="9" eb="11">
      <t>シキュウ</t>
    </rPh>
    <rPh sb="11" eb="13">
      <t>ソウガク</t>
    </rPh>
    <rPh sb="14" eb="16">
      <t>ヘイキン</t>
    </rPh>
    <phoneticPr fontId="1"/>
  </si>
  <si>
    <t>乗率テーブル</t>
    <rPh sb="0" eb="2">
      <t>ジョウリツ</t>
    </rPh>
    <phoneticPr fontId="1"/>
  </si>
  <si>
    <t>X</t>
    <phoneticPr fontId="1"/>
  </si>
  <si>
    <t>Y</t>
    <phoneticPr fontId="1"/>
  </si>
  <si>
    <t>Z</t>
    <phoneticPr fontId="1"/>
  </si>
  <si>
    <t>営業手当の計算式</t>
    <rPh sb="0" eb="2">
      <t>エイギョウ</t>
    </rPh>
    <rPh sb="2" eb="4">
      <t>テアテ</t>
    </rPh>
    <rPh sb="5" eb="8">
      <t>ケイサンシキ</t>
    </rPh>
    <phoneticPr fontId="1"/>
  </si>
  <si>
    <t>40以上</t>
    <rPh sb="2" eb="4">
      <t>イジョウ</t>
    </rPh>
    <phoneticPr fontId="1"/>
  </si>
  <si>
    <t>それ以外</t>
    <rPh sb="2" eb="4">
      <t>イガイ</t>
    </rPh>
    <phoneticPr fontId="1"/>
  </si>
  <si>
    <t>1,280×契約数</t>
    <rPh sb="6" eb="9">
      <t>ケイヤクスウ</t>
    </rPh>
    <phoneticPr fontId="1"/>
  </si>
  <si>
    <t>1,160×契約数</t>
    <rPh sb="6" eb="9">
      <t>ケイヤクスウ</t>
    </rPh>
    <phoneticPr fontId="1"/>
  </si>
  <si>
    <t>評価表</t>
    <rPh sb="0" eb="2">
      <t>ヒョウカ</t>
    </rPh>
    <rPh sb="2" eb="3">
      <t>ヒョウ</t>
    </rPh>
    <phoneticPr fontId="1"/>
  </si>
  <si>
    <t>評価の条件</t>
    <rPh sb="0" eb="2">
      <t>ヒョウカ</t>
    </rPh>
    <rPh sb="3" eb="5">
      <t>ジョウケン</t>
    </rPh>
    <phoneticPr fontId="1"/>
  </si>
  <si>
    <t>出張手当が45,000以上かつ営業手当が45,000以上</t>
    <rPh sb="0" eb="2">
      <t>シュッチョウ</t>
    </rPh>
    <rPh sb="2" eb="4">
      <t>テアテ</t>
    </rPh>
    <rPh sb="11" eb="13">
      <t>イジョウ</t>
    </rPh>
    <rPh sb="15" eb="17">
      <t>エイギョウ</t>
    </rPh>
    <rPh sb="17" eb="19">
      <t>テアテ</t>
    </rPh>
    <rPh sb="26" eb="28">
      <t>イジョウ</t>
    </rPh>
    <phoneticPr fontId="1"/>
  </si>
  <si>
    <t>出張手当が45,000以上または営業手当が45,000以上</t>
    <rPh sb="0" eb="2">
      <t>シュッチョウ</t>
    </rPh>
    <rPh sb="2" eb="4">
      <t>テアテ</t>
    </rPh>
    <rPh sb="11" eb="13">
      <t>イジョウ</t>
    </rPh>
    <rPh sb="16" eb="18">
      <t>エイギョウ</t>
    </rPh>
    <rPh sb="18" eb="20">
      <t>テアテ</t>
    </rPh>
    <rPh sb="27" eb="29">
      <t>イジョウ</t>
    </rPh>
    <phoneticPr fontId="1"/>
  </si>
  <si>
    <t>A</t>
    <phoneticPr fontId="1"/>
  </si>
  <si>
    <t>B</t>
    <phoneticPr fontId="1"/>
  </si>
  <si>
    <t>C</t>
    <phoneticPr fontId="1"/>
  </si>
  <si>
    <t>下山　健二</t>
    <rPh sb="0" eb="2">
      <t>シモヤマ</t>
    </rPh>
    <rPh sb="3" eb="5">
      <t>ケンジ</t>
    </rPh>
    <phoneticPr fontId="1"/>
  </si>
  <si>
    <t>平田　敏子</t>
    <rPh sb="0" eb="2">
      <t>ヒラタ</t>
    </rPh>
    <rPh sb="3" eb="5">
      <t>トシコ</t>
    </rPh>
    <phoneticPr fontId="1"/>
  </si>
  <si>
    <t>小山田　勇</t>
    <rPh sb="0" eb="3">
      <t>コヤマダ</t>
    </rPh>
    <rPh sb="4" eb="5">
      <t>イサム</t>
    </rPh>
    <phoneticPr fontId="1"/>
  </si>
  <si>
    <t>南　まどか</t>
    <rPh sb="0" eb="1">
      <t>ミナミ</t>
    </rPh>
    <phoneticPr fontId="1"/>
  </si>
  <si>
    <t>大川　和男</t>
    <rPh sb="0" eb="2">
      <t>オオカワ</t>
    </rPh>
    <rPh sb="3" eb="5">
      <t>カズオ</t>
    </rPh>
    <phoneticPr fontId="1"/>
  </si>
  <si>
    <t>安藤　絵里</t>
    <rPh sb="0" eb="2">
      <t>アンドウ</t>
    </rPh>
    <rPh sb="3" eb="5">
      <t>エリ</t>
    </rPh>
    <phoneticPr fontId="1"/>
  </si>
  <si>
    <t>山口　正勝</t>
    <rPh sb="0" eb="2">
      <t>ヤマグチ</t>
    </rPh>
    <rPh sb="3" eb="5">
      <t>マサカツ</t>
    </rPh>
    <phoneticPr fontId="1"/>
  </si>
  <si>
    <t>杉浦　美保</t>
    <rPh sb="0" eb="2">
      <t>スギウラ</t>
    </rPh>
    <rPh sb="3" eb="5">
      <t>ミホ</t>
    </rPh>
    <phoneticPr fontId="1"/>
  </si>
  <si>
    <t>長谷川　光</t>
    <rPh sb="0" eb="3">
      <t>ハセガワ</t>
    </rPh>
    <rPh sb="4" eb="5">
      <t>ヒカル</t>
    </rPh>
    <phoneticPr fontId="1"/>
  </si>
  <si>
    <t>&lt;13</t>
    <phoneticPr fontId="1"/>
  </si>
  <si>
    <t>出張日数</t>
    <rPh sb="0" eb="4">
      <t>シュッチョウニッスウ</t>
    </rPh>
    <phoneticPr fontId="1"/>
  </si>
  <si>
    <t>契約数</t>
    <rPh sb="0" eb="3">
      <t>ケイヤクスウ</t>
    </rPh>
    <phoneticPr fontId="1"/>
  </si>
  <si>
    <t>&gt;=40</t>
    <phoneticPr fontId="1"/>
  </si>
  <si>
    <t>出張口数が13未満の出張手当の最大</t>
    <rPh sb="0" eb="2">
      <t>シュッチョウ</t>
    </rPh>
    <rPh sb="2" eb="3">
      <t>クチ</t>
    </rPh>
    <rPh sb="3" eb="4">
      <t>スウ</t>
    </rPh>
    <rPh sb="7" eb="9">
      <t>ミマン</t>
    </rPh>
    <rPh sb="10" eb="12">
      <t>シュッチョウ</t>
    </rPh>
    <rPh sb="12" eb="14">
      <t>テアテ</t>
    </rPh>
    <rPh sb="15" eb="17">
      <t>サイダイ</t>
    </rPh>
    <phoneticPr fontId="1"/>
  </si>
  <si>
    <t>別解答</t>
    <rPh sb="0" eb="1">
      <t>ベツ</t>
    </rPh>
    <rPh sb="1" eb="3">
      <t>カイトウ</t>
    </rPh>
    <phoneticPr fontId="1"/>
  </si>
  <si>
    <t>本解答はDMAXとDAVERAGEを使用しています。
別解答はMAXIFSとAVERAGEIFを使用しています。</t>
    <rPh sb="0" eb="1">
      <t>ホン</t>
    </rPh>
    <rPh sb="1" eb="3">
      <t>カイトウ</t>
    </rPh>
    <rPh sb="18" eb="20">
      <t>シヨウ</t>
    </rPh>
    <rPh sb="27" eb="28">
      <t>ベツ</t>
    </rPh>
    <rPh sb="28" eb="30">
      <t>カイトウ</t>
    </rPh>
    <rPh sb="48" eb="50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</si>
</sst>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m/d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9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 applyAlignment="1">
      <alignment horizontal="center"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0" borderId="4" xfId="0" applyNumberFormat="1" applyBorder="1">
      <alignment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社員別の比較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Sheet1!$G$16</c:f>
              <c:strCache>
                <c:ptCount val="1"/>
                <c:pt idx="0">
                  <c:v>出張手当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Sheet1!$B$17:$B$25</c:f>
              <c:strCache>
                <c:ptCount val="9"/>
                <c:pt idx="0">
                  <c:v>平田　敏子</c:v>
                </c:pt>
                <c:pt idx="1">
                  <c:v>杉浦　美保</c:v>
                </c:pt>
                <c:pt idx="2">
                  <c:v>下山　健二</c:v>
                </c:pt>
                <c:pt idx="3">
                  <c:v>安藤　絵里</c:v>
                </c:pt>
                <c:pt idx="4">
                  <c:v>長谷川　光</c:v>
                </c:pt>
                <c:pt idx="5">
                  <c:v>小山田　勇</c:v>
                </c:pt>
                <c:pt idx="6">
                  <c:v>南　まどか</c:v>
                </c:pt>
                <c:pt idx="7">
                  <c:v>山口　正勝</c:v>
                </c:pt>
                <c:pt idx="8">
                  <c:v>大川　和男</c:v>
                </c:pt>
              </c:strCache>
            </c:strRef>
          </c:cat>
          <c:val>
            <c:numRef>
              <c:f>Sheet1!$G$17:$G$25</c:f>
              <c:numCache>
                <c:formatCode>#,##0_);[Red]\(#,##0\)</c:formatCode>
                <c:ptCount val="9"/>
                <c:pt idx="0">
                  <c:v>33768</c:v>
                </c:pt>
                <c:pt idx="1">
                  <c:v>36728</c:v>
                </c:pt>
                <c:pt idx="2">
                  <c:v>37467</c:v>
                </c:pt>
                <c:pt idx="3">
                  <c:v>41319</c:v>
                </c:pt>
                <c:pt idx="4">
                  <c:v>48240</c:v>
                </c:pt>
                <c:pt idx="5">
                  <c:v>50501</c:v>
                </c:pt>
                <c:pt idx="6">
                  <c:v>53064</c:v>
                </c:pt>
                <c:pt idx="7">
                  <c:v>54119</c:v>
                </c:pt>
                <c:pt idx="8">
                  <c:v>58282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4-4C46-BB16-47E998315587}"/>
            </c:ext>
          </c:extLst>
        </c:ser>
        <c:ser>
          <c:idx val="2"/>
          <c:order val="2"/>
          <c:tx>
            <c:strRef>
              <c:f>Sheet1!$I$16</c:f>
              <c:strCache>
                <c:ptCount val="1"/>
                <c:pt idx="0">
                  <c:v>営業手当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Sheet1!$B$17:$B$25</c:f>
              <c:strCache>
                <c:ptCount val="9"/>
                <c:pt idx="0">
                  <c:v>平田　敏子</c:v>
                </c:pt>
                <c:pt idx="1">
                  <c:v>杉浦　美保</c:v>
                </c:pt>
                <c:pt idx="2">
                  <c:v>下山　健二</c:v>
                </c:pt>
                <c:pt idx="3">
                  <c:v>安藤　絵里</c:v>
                </c:pt>
                <c:pt idx="4">
                  <c:v>長谷川　光</c:v>
                </c:pt>
                <c:pt idx="5">
                  <c:v>小山田　勇</c:v>
                </c:pt>
                <c:pt idx="6">
                  <c:v>南　まどか</c:v>
                </c:pt>
                <c:pt idx="7">
                  <c:v>山口　正勝</c:v>
                </c:pt>
                <c:pt idx="8">
                  <c:v>大川　和男</c:v>
                </c:pt>
              </c:strCache>
            </c:strRef>
          </c:cat>
          <c:val>
            <c:numRef>
              <c:f>Sheet1!$I$17:$I$25</c:f>
              <c:numCache>
                <c:formatCode>#,##0_);[Red]\(#,##0\)</c:formatCode>
                <c:ptCount val="9"/>
                <c:pt idx="0">
                  <c:v>51200</c:v>
                </c:pt>
                <c:pt idx="1">
                  <c:v>40600</c:v>
                </c:pt>
                <c:pt idx="2">
                  <c:v>34800</c:v>
                </c:pt>
                <c:pt idx="3">
                  <c:v>42920</c:v>
                </c:pt>
                <c:pt idx="4">
                  <c:v>55040</c:v>
                </c:pt>
                <c:pt idx="5">
                  <c:v>37120</c:v>
                </c:pt>
                <c:pt idx="6">
                  <c:v>64000</c:v>
                </c:pt>
                <c:pt idx="7">
                  <c:v>44080</c:v>
                </c:pt>
                <c:pt idx="8">
                  <c:v>71680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4-4C46-BB16-47E998315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5242776"/>
        <c:axId val="9452385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Sheet1!$H$16</c15:sqref>
                        </c15:formulaRef>
                      </c:ext>
                    </c:extLst>
                    <c:strCache>
                      <c:ptCount val="1"/>
                      <c:pt idx="0">
                        <c:v>契約数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Sheet1!$B$17:$B$25</c15:sqref>
                        </c15:formulaRef>
                      </c:ext>
                    </c:extLst>
                    <c:strCache>
                      <c:ptCount val="9"/>
                      <c:pt idx="0">
                        <c:v>平田　敏子</c:v>
                      </c:pt>
                      <c:pt idx="1">
                        <c:v>杉浦　美保</c:v>
                      </c:pt>
                      <c:pt idx="2">
                        <c:v>下山　健二</c:v>
                      </c:pt>
                      <c:pt idx="3">
                        <c:v>安藤　絵里</c:v>
                      </c:pt>
                      <c:pt idx="4">
                        <c:v>長谷川　光</c:v>
                      </c:pt>
                      <c:pt idx="5">
                        <c:v>小山田　勇</c:v>
                      </c:pt>
                      <c:pt idx="6">
                        <c:v>南　まどか</c:v>
                      </c:pt>
                      <c:pt idx="7">
                        <c:v>山口　正勝</c:v>
                      </c:pt>
                      <c:pt idx="8">
                        <c:v>大川　和男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Sheet1!$H$17:$H$25</c15:sqref>
                        </c15:formulaRef>
                      </c:ext>
                    </c:extLst>
                    <c:numCache>
                      <c:formatCode>#,##0_);[Red]\(#,##0\)</c:formatCode>
                      <c:ptCount val="9"/>
                      <c:pt idx="0">
                        <c:v>40</c:v>
                      </c:pt>
                      <c:pt idx="1">
                        <c:v>35</c:v>
                      </c:pt>
                      <c:pt idx="2">
                        <c:v>30</c:v>
                      </c:pt>
                      <c:pt idx="3">
                        <c:v>37</c:v>
                      </c:pt>
                      <c:pt idx="4">
                        <c:v>43</c:v>
                      </c:pt>
                      <c:pt idx="5">
                        <c:v>32</c:v>
                      </c:pt>
                      <c:pt idx="6">
                        <c:v>50</c:v>
                      </c:pt>
                      <c:pt idx="7">
                        <c:v>38</c:v>
                      </c:pt>
                      <c:pt idx="8">
                        <c:v>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E34-4C46-BB16-47E998315587}"/>
                  </c:ext>
                </c:extLst>
              </c15:ser>
            </c15:filteredBarSeries>
          </c:ext>
        </c:extLst>
      </c:barChart>
      <c:catAx>
        <c:axId val="945242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5238512"/>
        <c:crosses val="autoZero"/>
        <c:auto val="1"/>
        <c:lblAlgn val="ctr"/>
        <c:lblOffset val="100"/>
        <c:noMultiLvlLbl val="0"/>
      </c:catAx>
      <c:valAx>
        <c:axId val="94523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524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</xdr:colOff>
      <xdr:row>15</xdr:row>
      <xdr:rowOff>19050</xdr:rowOff>
    </xdr:from>
    <xdr:to>
      <xdr:col>19</xdr:col>
      <xdr:colOff>666750</xdr:colOff>
      <xdr:row>27</xdr:row>
      <xdr:rowOff>11430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42DDB4-50FB-49B8-B107-BCFEE8DF19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91912-D0EE-4E5B-8DD2-FC8BFA77A65E}">
  <dimension ref="A1:S33"/>
  <sheetViews>
    <sheetView tabSelected="1" workbookViewId="0">
      <selection activeCell="B3" sqref="B3"/>
    </sheetView>
  </sheetViews>
  <sheetFormatPr defaultRowHeight="18" x14ac:dyDescent="0.45"/>
  <cols>
    <col min="1" max="1" width="5.09765625" bestFit="1" customWidth="1"/>
    <col min="2" max="2" width="10.3984375" bestFit="1" customWidth="1"/>
    <col min="3" max="9" width="8.59765625" bestFit="1" customWidth="1"/>
    <col min="10" max="10" width="10.09765625" bestFit="1" customWidth="1"/>
    <col min="11" max="11" width="5" bestFit="1" customWidth="1"/>
    <col min="12" max="12" width="4.69921875" customWidth="1"/>
    <col min="13" max="13" width="5" bestFit="1" customWidth="1"/>
    <col min="14" max="14" width="5.796875" bestFit="1" customWidth="1"/>
    <col min="15" max="15" width="4.69921875" customWidth="1"/>
    <col min="16" max="16" width="8.59765625" bestFit="1" customWidth="1"/>
    <col min="17" max="17" width="13.3984375" bestFit="1" customWidth="1"/>
    <col min="19" max="19" width="5" bestFit="1" customWidth="1"/>
  </cols>
  <sheetData>
    <row r="1" spans="1:19" ht="18.600000000000001" thickBot="1" x14ac:dyDescent="0.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19" x14ac:dyDescent="0.4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M2" s="34" t="s">
        <v>21</v>
      </c>
      <c r="N2" s="34"/>
      <c r="P2" s="34" t="s">
        <v>25</v>
      </c>
      <c r="Q2" s="34"/>
    </row>
    <row r="3" spans="1:19" x14ac:dyDescent="0.45">
      <c r="A3" s="10">
        <v>101</v>
      </c>
      <c r="B3" s="3" t="s">
        <v>37</v>
      </c>
      <c r="C3" s="3" t="s">
        <v>24</v>
      </c>
      <c r="D3" s="6">
        <v>43835</v>
      </c>
      <c r="E3" s="6">
        <v>43843</v>
      </c>
      <c r="F3" s="3">
        <f>E3-D3+1</f>
        <v>9</v>
      </c>
      <c r="G3" s="4">
        <f>VLOOKUP(C3,$M$4:$N$6,2,0)</f>
        <v>1.07</v>
      </c>
      <c r="H3" s="3">
        <f>ROUNDUP(6470*G3,-1)</f>
        <v>6930</v>
      </c>
      <c r="I3" s="11">
        <f>ROUNDUP(3890*G3,0)</f>
        <v>4163</v>
      </c>
      <c r="M3" s="1" t="s">
        <v>3</v>
      </c>
      <c r="N3" s="1" t="s">
        <v>7</v>
      </c>
      <c r="P3" s="1" t="s">
        <v>16</v>
      </c>
      <c r="Q3" s="1" t="s">
        <v>17</v>
      </c>
    </row>
    <row r="4" spans="1:19" x14ac:dyDescent="0.45">
      <c r="A4" s="10">
        <v>102</v>
      </c>
      <c r="B4" s="3" t="s">
        <v>38</v>
      </c>
      <c r="C4" s="3" t="s">
        <v>22</v>
      </c>
      <c r="D4" s="6">
        <v>43837</v>
      </c>
      <c r="E4" s="6">
        <v>43843</v>
      </c>
      <c r="F4" s="3">
        <f t="shared" ref="F4:F11" si="0">E4-D4+1</f>
        <v>7</v>
      </c>
      <c r="G4" s="4">
        <f t="shared" ref="G4:G11" si="1">VLOOKUP(C4,$M$4:$N$6,2,0)</f>
        <v>1.24</v>
      </c>
      <c r="H4" s="3">
        <f t="shared" ref="H4:H11" si="2">ROUNDUP(6470*G4,-1)</f>
        <v>8030</v>
      </c>
      <c r="I4" s="11">
        <f t="shared" ref="I4:I11" si="3">ROUNDUP(3890*G4,0)</f>
        <v>4824</v>
      </c>
      <c r="M4" s="2" t="s">
        <v>22</v>
      </c>
      <c r="N4" s="4">
        <v>1.24</v>
      </c>
      <c r="P4" s="2" t="s">
        <v>26</v>
      </c>
      <c r="Q4" s="2" t="s">
        <v>28</v>
      </c>
    </row>
    <row r="5" spans="1:19" x14ac:dyDescent="0.45">
      <c r="A5" s="10">
        <v>103</v>
      </c>
      <c r="B5" s="3" t="s">
        <v>39</v>
      </c>
      <c r="C5" s="3" t="s">
        <v>23</v>
      </c>
      <c r="D5" s="6">
        <v>43839</v>
      </c>
      <c r="E5" s="6">
        <v>43849</v>
      </c>
      <c r="F5" s="3">
        <f t="shared" si="0"/>
        <v>11</v>
      </c>
      <c r="G5" s="4">
        <f t="shared" si="1"/>
        <v>1.18</v>
      </c>
      <c r="H5" s="3">
        <f t="shared" si="2"/>
        <v>7640</v>
      </c>
      <c r="I5" s="11">
        <f t="shared" si="3"/>
        <v>4591</v>
      </c>
      <c r="M5" s="2" t="s">
        <v>23</v>
      </c>
      <c r="N5" s="4">
        <v>1.18</v>
      </c>
      <c r="P5" s="2" t="s">
        <v>27</v>
      </c>
      <c r="Q5" s="2" t="s">
        <v>29</v>
      </c>
    </row>
    <row r="6" spans="1:19" x14ac:dyDescent="0.45">
      <c r="A6" s="10">
        <v>104</v>
      </c>
      <c r="B6" s="3" t="s">
        <v>40</v>
      </c>
      <c r="C6" s="3" t="s">
        <v>22</v>
      </c>
      <c r="D6" s="6">
        <v>43840</v>
      </c>
      <c r="E6" s="6">
        <v>43850</v>
      </c>
      <c r="F6" s="3">
        <f t="shared" si="0"/>
        <v>11</v>
      </c>
      <c r="G6" s="4">
        <f t="shared" si="1"/>
        <v>1.24</v>
      </c>
      <c r="H6" s="3">
        <f t="shared" si="2"/>
        <v>8030</v>
      </c>
      <c r="I6" s="11">
        <f t="shared" si="3"/>
        <v>4824</v>
      </c>
      <c r="M6" s="2" t="s">
        <v>24</v>
      </c>
      <c r="N6" s="4">
        <v>1.07</v>
      </c>
    </row>
    <row r="7" spans="1:19" x14ac:dyDescent="0.45">
      <c r="A7" s="10">
        <v>105</v>
      </c>
      <c r="B7" s="3" t="s">
        <v>41</v>
      </c>
      <c r="C7" s="3" t="s">
        <v>24</v>
      </c>
      <c r="D7" s="6">
        <v>43838</v>
      </c>
      <c r="E7" s="6">
        <v>43851</v>
      </c>
      <c r="F7" s="3">
        <f t="shared" si="0"/>
        <v>14</v>
      </c>
      <c r="G7" s="4">
        <f t="shared" si="1"/>
        <v>1.07</v>
      </c>
      <c r="H7" s="3">
        <f t="shared" si="2"/>
        <v>6930</v>
      </c>
      <c r="I7" s="11">
        <f t="shared" si="3"/>
        <v>4163</v>
      </c>
    </row>
    <row r="8" spans="1:19" x14ac:dyDescent="0.45">
      <c r="A8" s="10">
        <v>106</v>
      </c>
      <c r="B8" s="3" t="s">
        <v>42</v>
      </c>
      <c r="C8" s="3" t="s">
        <v>23</v>
      </c>
      <c r="D8" s="6">
        <v>43843</v>
      </c>
      <c r="E8" s="6">
        <v>43851</v>
      </c>
      <c r="F8" s="3">
        <f t="shared" si="0"/>
        <v>9</v>
      </c>
      <c r="G8" s="4">
        <f t="shared" si="1"/>
        <v>1.18</v>
      </c>
      <c r="H8" s="3">
        <f t="shared" si="2"/>
        <v>7640</v>
      </c>
      <c r="I8" s="11">
        <f t="shared" si="3"/>
        <v>4591</v>
      </c>
      <c r="M8" s="34" t="s">
        <v>30</v>
      </c>
      <c r="N8" s="34"/>
      <c r="O8" s="34"/>
      <c r="P8" s="34"/>
      <c r="Q8" s="34"/>
      <c r="R8" s="34"/>
      <c r="S8" s="34"/>
    </row>
    <row r="9" spans="1:19" x14ac:dyDescent="0.45">
      <c r="A9" s="10">
        <v>107</v>
      </c>
      <c r="B9" s="3" t="s">
        <v>43</v>
      </c>
      <c r="C9" s="3" t="s">
        <v>24</v>
      </c>
      <c r="D9" s="6">
        <v>43841</v>
      </c>
      <c r="E9" s="6">
        <v>43853</v>
      </c>
      <c r="F9" s="3">
        <f t="shared" si="0"/>
        <v>13</v>
      </c>
      <c r="G9" s="4">
        <f t="shared" si="1"/>
        <v>1.07</v>
      </c>
      <c r="H9" s="3">
        <f t="shared" si="2"/>
        <v>6930</v>
      </c>
      <c r="I9" s="11">
        <f t="shared" si="3"/>
        <v>4163</v>
      </c>
      <c r="M9" s="37" t="s">
        <v>31</v>
      </c>
      <c r="N9" s="37"/>
      <c r="O9" s="37"/>
      <c r="P9" s="37"/>
      <c r="Q9" s="37"/>
      <c r="R9" s="37"/>
      <c r="S9" s="1" t="s">
        <v>19</v>
      </c>
    </row>
    <row r="10" spans="1:19" x14ac:dyDescent="0.45">
      <c r="A10" s="10">
        <v>108</v>
      </c>
      <c r="B10" s="3" t="s">
        <v>44</v>
      </c>
      <c r="C10" s="3" t="s">
        <v>23</v>
      </c>
      <c r="D10" s="6">
        <v>43842</v>
      </c>
      <c r="E10" s="6">
        <v>43849</v>
      </c>
      <c r="F10" s="3">
        <f t="shared" si="0"/>
        <v>8</v>
      </c>
      <c r="G10" s="4">
        <f t="shared" si="1"/>
        <v>1.18</v>
      </c>
      <c r="H10" s="3">
        <f t="shared" si="2"/>
        <v>7640</v>
      </c>
      <c r="I10" s="11">
        <f t="shared" si="3"/>
        <v>4591</v>
      </c>
      <c r="M10" s="36" t="s">
        <v>32</v>
      </c>
      <c r="N10" s="36"/>
      <c r="O10" s="36"/>
      <c r="P10" s="36"/>
      <c r="Q10" s="36"/>
      <c r="R10" s="36"/>
      <c r="S10" s="1" t="s">
        <v>34</v>
      </c>
    </row>
    <row r="11" spans="1:19" x14ac:dyDescent="0.45">
      <c r="A11" s="10">
        <v>109</v>
      </c>
      <c r="B11" s="3" t="s">
        <v>45</v>
      </c>
      <c r="C11" s="3" t="s">
        <v>22</v>
      </c>
      <c r="D11" s="6">
        <v>43845</v>
      </c>
      <c r="E11" s="6">
        <v>43854</v>
      </c>
      <c r="F11" s="3">
        <f t="shared" si="0"/>
        <v>10</v>
      </c>
      <c r="G11" s="4">
        <f t="shared" si="1"/>
        <v>1.24</v>
      </c>
      <c r="H11" s="3">
        <f t="shared" si="2"/>
        <v>8030</v>
      </c>
      <c r="I11" s="11">
        <f t="shared" si="3"/>
        <v>4824</v>
      </c>
      <c r="M11" s="36" t="s">
        <v>33</v>
      </c>
      <c r="N11" s="36"/>
      <c r="O11" s="36"/>
      <c r="P11" s="36"/>
      <c r="Q11" s="36"/>
      <c r="R11" s="36"/>
      <c r="S11" s="1" t="s">
        <v>35</v>
      </c>
    </row>
    <row r="12" spans="1:19" x14ac:dyDescent="0.45">
      <c r="A12" s="10"/>
      <c r="B12" s="3"/>
      <c r="C12" s="3"/>
      <c r="D12" s="3"/>
      <c r="E12" s="3"/>
      <c r="F12" s="3"/>
      <c r="G12" s="3"/>
      <c r="H12" s="3"/>
      <c r="I12" s="11"/>
      <c r="M12" s="36" t="s">
        <v>27</v>
      </c>
      <c r="N12" s="36"/>
      <c r="O12" s="36"/>
      <c r="P12" s="36"/>
      <c r="Q12" s="36"/>
      <c r="R12" s="36"/>
      <c r="S12" s="1" t="s">
        <v>36</v>
      </c>
    </row>
    <row r="13" spans="1:19" ht="18.600000000000001" thickBot="1" x14ac:dyDescent="0.5">
      <c r="A13" s="12"/>
      <c r="B13" s="13" t="s">
        <v>10</v>
      </c>
      <c r="C13" s="13"/>
      <c r="D13" s="13"/>
      <c r="E13" s="13"/>
      <c r="F13" s="14">
        <f>SUM(F3:F11)</f>
        <v>92</v>
      </c>
      <c r="G13" s="13"/>
      <c r="H13" s="14">
        <f>SUM(H3:H11)</f>
        <v>67800</v>
      </c>
      <c r="I13" s="15">
        <f>SUM(I3:I11)</f>
        <v>40734</v>
      </c>
    </row>
    <row r="15" spans="1:19" ht="18.600000000000001" thickBot="1" x14ac:dyDescent="0.5">
      <c r="A15" s="35" t="s">
        <v>11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9" x14ac:dyDescent="0.45">
      <c r="A16" s="16" t="s">
        <v>1</v>
      </c>
      <c r="B16" s="17" t="s">
        <v>12</v>
      </c>
      <c r="C16" s="17" t="s">
        <v>13</v>
      </c>
      <c r="D16" s="17" t="s">
        <v>8</v>
      </c>
      <c r="E16" s="17" t="s">
        <v>9</v>
      </c>
      <c r="F16" s="17" t="s">
        <v>14</v>
      </c>
      <c r="G16" s="17" t="s">
        <v>15</v>
      </c>
      <c r="H16" s="17" t="s">
        <v>16</v>
      </c>
      <c r="I16" s="17" t="s">
        <v>17</v>
      </c>
      <c r="J16" s="17" t="s">
        <v>18</v>
      </c>
      <c r="K16" s="18" t="s">
        <v>19</v>
      </c>
    </row>
    <row r="17" spans="1:14" x14ac:dyDescent="0.45">
      <c r="A17" s="19">
        <v>102</v>
      </c>
      <c r="B17" s="3" t="s">
        <v>38</v>
      </c>
      <c r="C17" s="5">
        <f t="shared" ref="C17:C25" si="4">VLOOKUP($A17,$A$3:$I$11,6,0)</f>
        <v>7</v>
      </c>
      <c r="D17" s="5">
        <f t="shared" ref="D17:D25" si="5">VLOOKUP($A17,$A$3:$I$11,8,0)</f>
        <v>8030</v>
      </c>
      <c r="E17" s="5">
        <f t="shared" ref="E17:E25" si="6">VLOOKUP($A17,$A$3:$I$11,9,0)</f>
        <v>4824</v>
      </c>
      <c r="F17" s="5">
        <f t="shared" ref="F17:F25" si="7">D17*(C17-1)</f>
        <v>48180</v>
      </c>
      <c r="G17" s="5">
        <f t="shared" ref="G17:G25" si="8">E17*C17</f>
        <v>33768</v>
      </c>
      <c r="H17" s="5">
        <v>40</v>
      </c>
      <c r="I17" s="5">
        <f t="shared" ref="I17:I25" si="9">IF(H17&gt;=40,1280*H17,1160*H17)</f>
        <v>51200</v>
      </c>
      <c r="J17" s="5">
        <f t="shared" ref="J17:J25" si="10">F17+G17+I17</f>
        <v>133148</v>
      </c>
      <c r="K17" s="20" t="str">
        <f t="shared" ref="K17:K25" si="11">IF(AND(G17&gt;=45000,I17&gt;=45000),$S$10,IF(OR(G17&gt;=45000,I17&gt;=45000),$S$11,$S$12))</f>
        <v>B</v>
      </c>
    </row>
    <row r="18" spans="1:14" x14ac:dyDescent="0.45">
      <c r="A18" s="19">
        <v>108</v>
      </c>
      <c r="B18" s="3" t="s">
        <v>44</v>
      </c>
      <c r="C18" s="5">
        <f t="shared" si="4"/>
        <v>8</v>
      </c>
      <c r="D18" s="5">
        <f t="shared" si="5"/>
        <v>7640</v>
      </c>
      <c r="E18" s="5">
        <f t="shared" si="6"/>
        <v>4591</v>
      </c>
      <c r="F18" s="5">
        <f t="shared" si="7"/>
        <v>53480</v>
      </c>
      <c r="G18" s="5">
        <f t="shared" si="8"/>
        <v>36728</v>
      </c>
      <c r="H18" s="5">
        <v>35</v>
      </c>
      <c r="I18" s="5">
        <f t="shared" si="9"/>
        <v>40600</v>
      </c>
      <c r="J18" s="5">
        <f t="shared" si="10"/>
        <v>130808</v>
      </c>
      <c r="K18" s="20" t="str">
        <f t="shared" si="11"/>
        <v>C</v>
      </c>
    </row>
    <row r="19" spans="1:14" x14ac:dyDescent="0.45">
      <c r="A19" s="19">
        <v>101</v>
      </c>
      <c r="B19" s="3" t="s">
        <v>37</v>
      </c>
      <c r="C19" s="5">
        <f t="shared" si="4"/>
        <v>9</v>
      </c>
      <c r="D19" s="5">
        <f t="shared" si="5"/>
        <v>6930</v>
      </c>
      <c r="E19" s="5">
        <f t="shared" si="6"/>
        <v>4163</v>
      </c>
      <c r="F19" s="5">
        <f t="shared" si="7"/>
        <v>55440</v>
      </c>
      <c r="G19" s="5">
        <f t="shared" si="8"/>
        <v>37467</v>
      </c>
      <c r="H19" s="5">
        <v>30</v>
      </c>
      <c r="I19" s="5">
        <f t="shared" si="9"/>
        <v>34800</v>
      </c>
      <c r="J19" s="5">
        <f t="shared" si="10"/>
        <v>127707</v>
      </c>
      <c r="K19" s="20" t="str">
        <f t="shared" si="11"/>
        <v>C</v>
      </c>
    </row>
    <row r="20" spans="1:14" x14ac:dyDescent="0.45">
      <c r="A20" s="19">
        <v>106</v>
      </c>
      <c r="B20" s="3" t="s">
        <v>42</v>
      </c>
      <c r="C20" s="5">
        <f t="shared" si="4"/>
        <v>9</v>
      </c>
      <c r="D20" s="5">
        <f t="shared" si="5"/>
        <v>7640</v>
      </c>
      <c r="E20" s="5">
        <f t="shared" si="6"/>
        <v>4591</v>
      </c>
      <c r="F20" s="5">
        <f t="shared" si="7"/>
        <v>61120</v>
      </c>
      <c r="G20" s="5">
        <f t="shared" si="8"/>
        <v>41319</v>
      </c>
      <c r="H20" s="5">
        <v>37</v>
      </c>
      <c r="I20" s="5">
        <f t="shared" si="9"/>
        <v>42920</v>
      </c>
      <c r="J20" s="5">
        <f t="shared" si="10"/>
        <v>145359</v>
      </c>
      <c r="K20" s="20" t="str">
        <f t="shared" si="11"/>
        <v>C</v>
      </c>
    </row>
    <row r="21" spans="1:14" x14ac:dyDescent="0.45">
      <c r="A21" s="19">
        <v>109</v>
      </c>
      <c r="B21" s="3" t="s">
        <v>45</v>
      </c>
      <c r="C21" s="5">
        <f t="shared" si="4"/>
        <v>10</v>
      </c>
      <c r="D21" s="5">
        <f t="shared" si="5"/>
        <v>8030</v>
      </c>
      <c r="E21" s="5">
        <f t="shared" si="6"/>
        <v>4824</v>
      </c>
      <c r="F21" s="5">
        <f t="shared" si="7"/>
        <v>72270</v>
      </c>
      <c r="G21" s="5">
        <f t="shared" si="8"/>
        <v>48240</v>
      </c>
      <c r="H21" s="5">
        <v>43</v>
      </c>
      <c r="I21" s="5">
        <f t="shared" si="9"/>
        <v>55040</v>
      </c>
      <c r="J21" s="5">
        <f t="shared" si="10"/>
        <v>175550</v>
      </c>
      <c r="K21" s="20" t="str">
        <f t="shared" si="11"/>
        <v>A</v>
      </c>
    </row>
    <row r="22" spans="1:14" x14ac:dyDescent="0.45">
      <c r="A22" s="19">
        <v>103</v>
      </c>
      <c r="B22" s="3" t="s">
        <v>39</v>
      </c>
      <c r="C22" s="5">
        <f t="shared" si="4"/>
        <v>11</v>
      </c>
      <c r="D22" s="5">
        <f t="shared" si="5"/>
        <v>7640</v>
      </c>
      <c r="E22" s="5">
        <f t="shared" si="6"/>
        <v>4591</v>
      </c>
      <c r="F22" s="5">
        <f t="shared" si="7"/>
        <v>76400</v>
      </c>
      <c r="G22" s="5">
        <f t="shared" si="8"/>
        <v>50501</v>
      </c>
      <c r="H22" s="5">
        <v>32</v>
      </c>
      <c r="I22" s="5">
        <f t="shared" si="9"/>
        <v>37120</v>
      </c>
      <c r="J22" s="5">
        <f t="shared" si="10"/>
        <v>164021</v>
      </c>
      <c r="K22" s="20" t="str">
        <f t="shared" si="11"/>
        <v>B</v>
      </c>
    </row>
    <row r="23" spans="1:14" x14ac:dyDescent="0.45">
      <c r="A23" s="19">
        <v>104</v>
      </c>
      <c r="B23" s="3" t="s">
        <v>40</v>
      </c>
      <c r="C23" s="5">
        <f t="shared" si="4"/>
        <v>11</v>
      </c>
      <c r="D23" s="5">
        <f t="shared" si="5"/>
        <v>8030</v>
      </c>
      <c r="E23" s="5">
        <f t="shared" si="6"/>
        <v>4824</v>
      </c>
      <c r="F23" s="5">
        <f t="shared" si="7"/>
        <v>80300</v>
      </c>
      <c r="G23" s="5">
        <f t="shared" si="8"/>
        <v>53064</v>
      </c>
      <c r="H23" s="5">
        <v>50</v>
      </c>
      <c r="I23" s="5">
        <f t="shared" si="9"/>
        <v>64000</v>
      </c>
      <c r="J23" s="5">
        <f t="shared" si="10"/>
        <v>197364</v>
      </c>
      <c r="K23" s="20" t="str">
        <f t="shared" si="11"/>
        <v>A</v>
      </c>
    </row>
    <row r="24" spans="1:14" x14ac:dyDescent="0.45">
      <c r="A24" s="19">
        <v>107</v>
      </c>
      <c r="B24" s="3" t="s">
        <v>43</v>
      </c>
      <c r="C24" s="5">
        <f t="shared" si="4"/>
        <v>13</v>
      </c>
      <c r="D24" s="5">
        <f t="shared" si="5"/>
        <v>6930</v>
      </c>
      <c r="E24" s="5">
        <f t="shared" si="6"/>
        <v>4163</v>
      </c>
      <c r="F24" s="5">
        <f t="shared" si="7"/>
        <v>83160</v>
      </c>
      <c r="G24" s="5">
        <f t="shared" si="8"/>
        <v>54119</v>
      </c>
      <c r="H24" s="5">
        <v>38</v>
      </c>
      <c r="I24" s="5">
        <f t="shared" si="9"/>
        <v>44080</v>
      </c>
      <c r="J24" s="5">
        <f t="shared" si="10"/>
        <v>181359</v>
      </c>
      <c r="K24" s="20" t="str">
        <f t="shared" si="11"/>
        <v>B</v>
      </c>
    </row>
    <row r="25" spans="1:14" x14ac:dyDescent="0.45">
      <c r="A25" s="19">
        <v>105</v>
      </c>
      <c r="B25" s="3" t="s">
        <v>41</v>
      </c>
      <c r="C25" s="5">
        <f t="shared" si="4"/>
        <v>14</v>
      </c>
      <c r="D25" s="5">
        <f t="shared" si="5"/>
        <v>6930</v>
      </c>
      <c r="E25" s="5">
        <f t="shared" si="6"/>
        <v>4163</v>
      </c>
      <c r="F25" s="5">
        <f t="shared" si="7"/>
        <v>90090</v>
      </c>
      <c r="G25" s="5">
        <f t="shared" si="8"/>
        <v>58282</v>
      </c>
      <c r="H25" s="5">
        <v>56</v>
      </c>
      <c r="I25" s="5">
        <f t="shared" si="9"/>
        <v>71680</v>
      </c>
      <c r="J25" s="5">
        <f t="shared" si="10"/>
        <v>220052</v>
      </c>
      <c r="K25" s="20" t="str">
        <f t="shared" si="11"/>
        <v>A</v>
      </c>
    </row>
    <row r="26" spans="1:14" x14ac:dyDescent="0.45">
      <c r="A26" s="19"/>
      <c r="B26" s="5"/>
      <c r="C26" s="5"/>
      <c r="D26" s="5"/>
      <c r="E26" s="5"/>
      <c r="F26" s="5"/>
      <c r="G26" s="5"/>
      <c r="H26" s="5"/>
      <c r="I26" s="5"/>
      <c r="J26" s="5"/>
      <c r="K26" s="21"/>
    </row>
    <row r="27" spans="1:14" ht="18.600000000000001" thickBot="1" x14ac:dyDescent="0.5">
      <c r="A27" s="22"/>
      <c r="B27" s="23" t="s">
        <v>10</v>
      </c>
      <c r="C27" s="24">
        <f>SUM(C17:C25)</f>
        <v>92</v>
      </c>
      <c r="D27" s="23"/>
      <c r="E27" s="23"/>
      <c r="F27" s="24">
        <f>SUM(F17:F25)</f>
        <v>620440</v>
      </c>
      <c r="G27" s="24">
        <f>SUM(G17:G25)</f>
        <v>413488</v>
      </c>
      <c r="H27" s="24">
        <f>SUM(H17:H25)</f>
        <v>361</v>
      </c>
      <c r="I27" s="24">
        <f t="shared" ref="I27:J27" si="12">SUM(I17:I25)</f>
        <v>441440</v>
      </c>
      <c r="J27" s="24">
        <f t="shared" si="12"/>
        <v>1475368</v>
      </c>
      <c r="K27" s="25"/>
    </row>
    <row r="28" spans="1:14" ht="18.600000000000001" thickBot="1" x14ac:dyDescent="0.5"/>
    <row r="29" spans="1:14" x14ac:dyDescent="0.45">
      <c r="A29" s="28" t="s">
        <v>50</v>
      </c>
      <c r="B29" s="29"/>
      <c r="C29" s="29"/>
      <c r="D29" s="29"/>
      <c r="E29" s="29"/>
      <c r="F29" s="27">
        <f>DMAX($A$16:$K$25,7,$H$29:$H$30)</f>
        <v>53064</v>
      </c>
      <c r="H29" s="26" t="s">
        <v>47</v>
      </c>
      <c r="I29" s="26" t="s">
        <v>48</v>
      </c>
    </row>
    <row r="30" spans="1:14" ht="18.600000000000001" thickBot="1" x14ac:dyDescent="0.5">
      <c r="A30" s="30" t="s">
        <v>20</v>
      </c>
      <c r="B30" s="31"/>
      <c r="C30" s="31"/>
      <c r="D30" s="31"/>
      <c r="E30" s="31"/>
      <c r="F30" s="15">
        <f>ROUND(DAVERAGE($A$16:$K$25,10,$I$29:$I$30),0)</f>
        <v>181529</v>
      </c>
      <c r="H30" s="26" t="s">
        <v>46</v>
      </c>
      <c r="I30" s="26" t="s">
        <v>49</v>
      </c>
    </row>
    <row r="31" spans="1:14" ht="18.600000000000001" thickBot="1" x14ac:dyDescent="0.5">
      <c r="A31" t="s">
        <v>51</v>
      </c>
    </row>
    <row r="32" spans="1:14" ht="18" customHeight="1" x14ac:dyDescent="0.45">
      <c r="A32" s="28" t="s">
        <v>50</v>
      </c>
      <c r="B32" s="29"/>
      <c r="C32" s="29"/>
      <c r="D32" s="29"/>
      <c r="E32" s="29"/>
      <c r="F32" s="27">
        <f>_xlfn.MAXIFS($G$17:$G$25,$C$17:$C$25,"&lt;13")</f>
        <v>53064</v>
      </c>
      <c r="H32" s="32" t="s">
        <v>52</v>
      </c>
      <c r="I32" s="33"/>
      <c r="J32" s="33"/>
      <c r="K32" s="33"/>
      <c r="L32" s="33"/>
      <c r="M32" s="33"/>
      <c r="N32" s="33"/>
    </row>
    <row r="33" spans="1:14" ht="18.600000000000001" thickBot="1" x14ac:dyDescent="0.5">
      <c r="A33" s="30" t="s">
        <v>20</v>
      </c>
      <c r="B33" s="31"/>
      <c r="C33" s="31"/>
      <c r="D33" s="31"/>
      <c r="E33" s="31"/>
      <c r="F33" s="15">
        <f>ROUND(AVERAGEIF($H$17:$H$25,"&gt;=40",$J$17:$J$25),0)</f>
        <v>181529</v>
      </c>
      <c r="H33" s="33"/>
      <c r="I33" s="33"/>
      <c r="J33" s="33"/>
      <c r="K33" s="33"/>
      <c r="L33" s="33"/>
      <c r="M33" s="33"/>
      <c r="N33" s="33"/>
    </row>
  </sheetData>
  <sortState xmlns:xlrd2="http://schemas.microsoft.com/office/spreadsheetml/2017/richdata2" ref="A17:K25">
    <sortCondition ref="G17:G25"/>
  </sortState>
  <mergeCells count="14">
    <mergeCell ref="A32:E32"/>
    <mergeCell ref="A33:E33"/>
    <mergeCell ref="H32:N33"/>
    <mergeCell ref="M8:S8"/>
    <mergeCell ref="A1:I1"/>
    <mergeCell ref="A15:K15"/>
    <mergeCell ref="A29:E29"/>
    <mergeCell ref="A30:E30"/>
    <mergeCell ref="M2:N2"/>
    <mergeCell ref="P2:Q2"/>
    <mergeCell ref="M10:R10"/>
    <mergeCell ref="M11:R11"/>
    <mergeCell ref="M12:R12"/>
    <mergeCell ref="M9:R9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2020-05-08T01:50:26Z</dcterms:created>
  <dcterms:modified xsi:type="dcterms:W3CDTF">2020-05-10T22:03:31Z</dcterms:modified>
</cp:coreProperties>
</file>