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FE1E644B-557E-46DC-9651-1BC27440FBDB}" xr6:coauthVersionLast="45" xr6:coauthVersionMax="45" xr10:uidLastSave="{00000000-0000-0000-0000-000000000000}"/>
  <bookViews>
    <workbookView xWindow="-108" yWindow="-108" windowWidth="23256" windowHeight="12576" xr2:uid="{450D2973-C2AF-4ACB-A429-F1383E7D98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I9" i="1" s="1"/>
  <c r="H4" i="1"/>
  <c r="I4" i="1" s="1"/>
  <c r="G5" i="1"/>
  <c r="H5" i="1" s="1"/>
  <c r="G3" i="1"/>
  <c r="B17" i="1" s="1"/>
  <c r="G6" i="1"/>
  <c r="G9" i="1"/>
  <c r="G11" i="1"/>
  <c r="H11" i="1" s="1"/>
  <c r="I11" i="1" s="1"/>
  <c r="G10" i="1"/>
  <c r="B16" i="1" s="1"/>
  <c r="G4" i="1"/>
  <c r="G7" i="1"/>
  <c r="H7" i="1" s="1"/>
  <c r="G8" i="1"/>
  <c r="H8" i="1" s="1"/>
  <c r="F13" i="1"/>
  <c r="I8" i="1" l="1"/>
  <c r="J8" i="1" s="1"/>
  <c r="K8" i="1" s="1"/>
  <c r="J9" i="1"/>
  <c r="K9" i="1" s="1"/>
  <c r="I5" i="1"/>
  <c r="J5" i="1" s="1"/>
  <c r="K5" i="1" s="1"/>
  <c r="J7" i="1"/>
  <c r="K7" i="1" s="1"/>
  <c r="I7" i="1"/>
  <c r="J4" i="1"/>
  <c r="K4" i="1" s="1"/>
  <c r="H10" i="1"/>
  <c r="I10" i="1" s="1"/>
  <c r="H6" i="1"/>
  <c r="I6" i="1" s="1"/>
  <c r="J11" i="1"/>
  <c r="K11" i="1" s="1"/>
  <c r="B18" i="1"/>
  <c r="H3" i="1"/>
  <c r="G13" i="1"/>
  <c r="D5" i="1"/>
  <c r="D3" i="1"/>
  <c r="D6" i="1"/>
  <c r="D9" i="1"/>
  <c r="D11" i="1"/>
  <c r="D10" i="1"/>
  <c r="D4" i="1"/>
  <c r="D7" i="1"/>
  <c r="D8" i="1"/>
  <c r="J10" i="1" l="1"/>
  <c r="K10" i="1" s="1"/>
  <c r="C16" i="1"/>
  <c r="I3" i="1"/>
  <c r="C17" i="1"/>
  <c r="C18" i="1"/>
  <c r="J6" i="1"/>
  <c r="K6" i="1" s="1"/>
  <c r="H13" i="1"/>
  <c r="J3" i="1" l="1"/>
  <c r="I13" i="1"/>
  <c r="K3" i="1" l="1"/>
  <c r="D18" i="1"/>
  <c r="D16" i="1"/>
  <c r="D17" i="1"/>
  <c r="J13" i="1"/>
</calcChain>
</file>

<file path=xl/sharedStrings.xml><?xml version="1.0" encoding="utf-8"?>
<sst xmlns="http://schemas.openxmlformats.org/spreadsheetml/2006/main" count="43" uniqueCount="37">
  <si>
    <t>投資信託売却一覧表</t>
    <rPh sb="0" eb="2">
      <t>トウシ</t>
    </rPh>
    <rPh sb="2" eb="4">
      <t>シンタク</t>
    </rPh>
    <rPh sb="4" eb="6">
      <t>バイキャク</t>
    </rPh>
    <rPh sb="6" eb="8">
      <t>イチラン</t>
    </rPh>
    <rPh sb="8" eb="9">
      <t>ヒョウ</t>
    </rPh>
    <phoneticPr fontId="1"/>
  </si>
  <si>
    <t>番号</t>
    <rPh sb="0" eb="2">
      <t>バンゴウ</t>
    </rPh>
    <phoneticPr fontId="1"/>
  </si>
  <si>
    <t>顧客名</t>
    <rPh sb="0" eb="2">
      <t>コキャク</t>
    </rPh>
    <rPh sb="2" eb="3">
      <t>メイ</t>
    </rPh>
    <phoneticPr fontId="1"/>
  </si>
  <si>
    <t>CO</t>
    <phoneticPr fontId="1"/>
  </si>
  <si>
    <t>銘柄</t>
    <rPh sb="0" eb="2">
      <t>メイガラ</t>
    </rPh>
    <phoneticPr fontId="1"/>
  </si>
  <si>
    <t>基準価額</t>
    <rPh sb="0" eb="2">
      <t>キジュン</t>
    </rPh>
    <rPh sb="2" eb="4">
      <t>カガク</t>
    </rPh>
    <phoneticPr fontId="1"/>
  </si>
  <si>
    <t>口数</t>
    <rPh sb="0" eb="1">
      <t>クチ</t>
    </rPh>
    <rPh sb="1" eb="2">
      <t>スウ</t>
    </rPh>
    <phoneticPr fontId="1"/>
  </si>
  <si>
    <t>約定金額</t>
    <rPh sb="0" eb="4">
      <t>ヤクテイキンガク</t>
    </rPh>
    <phoneticPr fontId="1"/>
  </si>
  <si>
    <t>手数料</t>
    <rPh sb="0" eb="3">
      <t>テスウリョウ</t>
    </rPh>
    <phoneticPr fontId="1"/>
  </si>
  <si>
    <t>割引額</t>
    <rPh sb="0" eb="3">
      <t>ワリビキガク</t>
    </rPh>
    <phoneticPr fontId="1"/>
  </si>
  <si>
    <t>受取金額</t>
    <rPh sb="0" eb="2">
      <t>ウケトリ</t>
    </rPh>
    <rPh sb="2" eb="4">
      <t>キンガク</t>
    </rPh>
    <phoneticPr fontId="1"/>
  </si>
  <si>
    <t>判定</t>
    <rPh sb="0" eb="2">
      <t>ハンテイ</t>
    </rPh>
    <phoneticPr fontId="1"/>
  </si>
  <si>
    <t>合計</t>
    <rPh sb="0" eb="2">
      <t>ゴウケイ</t>
    </rPh>
    <phoneticPr fontId="1"/>
  </si>
  <si>
    <t>青木　京子</t>
    <rPh sb="0" eb="2">
      <t>アオキ</t>
    </rPh>
    <rPh sb="3" eb="5">
      <t>キョウコ</t>
    </rPh>
    <phoneticPr fontId="1"/>
  </si>
  <si>
    <t>加藤　一郎</t>
    <rPh sb="0" eb="2">
      <t>カトウ</t>
    </rPh>
    <rPh sb="3" eb="5">
      <t>イチロウ</t>
    </rPh>
    <phoneticPr fontId="1"/>
  </si>
  <si>
    <t>久保田　愛</t>
    <rPh sb="0" eb="3">
      <t>クボタ</t>
    </rPh>
    <rPh sb="4" eb="5">
      <t>アイ</t>
    </rPh>
    <phoneticPr fontId="1"/>
  </si>
  <si>
    <t>中村　正樹</t>
    <rPh sb="0" eb="2">
      <t>ナカムラ</t>
    </rPh>
    <rPh sb="3" eb="5">
      <t>マサキ</t>
    </rPh>
    <phoneticPr fontId="1"/>
  </si>
  <si>
    <t>森　いずみ</t>
    <rPh sb="0" eb="1">
      <t>モリ</t>
    </rPh>
    <phoneticPr fontId="1"/>
  </si>
  <si>
    <t>清水　雄二</t>
    <rPh sb="0" eb="2">
      <t>シミズ</t>
    </rPh>
    <rPh sb="3" eb="5">
      <t>ユウジ</t>
    </rPh>
    <phoneticPr fontId="1"/>
  </si>
  <si>
    <t>秋山　清美</t>
    <rPh sb="0" eb="2">
      <t>アキヤマ</t>
    </rPh>
    <rPh sb="3" eb="5">
      <t>キヨミ</t>
    </rPh>
    <phoneticPr fontId="1"/>
  </si>
  <si>
    <t>江川　和男</t>
    <rPh sb="0" eb="2">
      <t>エガワ</t>
    </rPh>
    <rPh sb="3" eb="5">
      <t>カズオ</t>
    </rPh>
    <phoneticPr fontId="1"/>
  </si>
  <si>
    <t>鈴木　真弓</t>
    <rPh sb="0" eb="2">
      <t>スズキ</t>
    </rPh>
    <rPh sb="3" eb="5">
      <t>マユミ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</si>
  <si>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</si>
  <si>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</si>
  <si>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</si>
  <si>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受取金額</t>
    <rPh sb="0" eb="4">
      <t>ウケトリキンガク</t>
    </rPh>
    <phoneticPr fontId="1"/>
  </si>
  <si>
    <t>銘柄テーブル</t>
    <rPh sb="0" eb="2">
      <t>メイガラ</t>
    </rPh>
    <phoneticPr fontId="1"/>
  </si>
  <si>
    <t>アジアファンド</t>
    <phoneticPr fontId="1"/>
  </si>
  <si>
    <t>米国株オープン</t>
    <rPh sb="0" eb="2">
      <t>ベイコク</t>
    </rPh>
    <rPh sb="2" eb="3">
      <t>カブ</t>
    </rPh>
    <phoneticPr fontId="1"/>
  </si>
  <si>
    <t>バランス７０</t>
    <phoneticPr fontId="1"/>
  </si>
  <si>
    <t>日経２２５</t>
    <rPh sb="0" eb="2">
      <t>ニッケイ</t>
    </rPh>
    <phoneticPr fontId="1"/>
  </si>
  <si>
    <t>３資産ファンド</t>
    <rPh sb="1" eb="3">
      <t>シサン</t>
    </rPh>
    <phoneticPr fontId="1"/>
  </si>
  <si>
    <t>割引額計算式</t>
    <rPh sb="0" eb="3">
      <t>ワリビキガク</t>
    </rPh>
    <rPh sb="3" eb="6">
      <t>ケイサンシキ</t>
    </rPh>
    <phoneticPr fontId="1"/>
  </si>
  <si>
    <t>6,000以上</t>
    <rPh sb="5" eb="7">
      <t>イジョウ</t>
    </rPh>
    <phoneticPr fontId="1"/>
  </si>
  <si>
    <t>それ以外</t>
    <rPh sb="2" eb="4">
      <t>イガイ</t>
    </rPh>
    <phoneticPr fontId="1"/>
  </si>
  <si>
    <t>9×口数÷10,000</t>
    <rPh sb="2" eb="3">
      <t>クチ</t>
    </rPh>
    <rPh sb="3" eb="4">
      <t>スウ</t>
    </rPh>
    <phoneticPr fontId="1"/>
  </si>
  <si>
    <t>8×口数÷10,000</t>
    <rPh sb="2" eb="3">
      <t>クチ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</si>
</sst>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5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5" fontId="0" fillId="0" borderId="7" xfId="0" applyNumberFormat="1" applyBorder="1">
      <alignment vertical="center"/>
    </xf>
    <xf numFmtId="0" fontId="0" fillId="0" borderId="8" xfId="0" applyBorder="1">
      <alignment vertical="center"/>
    </xf>
    <xf numFmtId="5" fontId="0" fillId="0" borderId="9" xfId="0" applyNumberFormat="1" applyBorder="1">
      <alignment vertical="center"/>
    </xf>
    <xf numFmtId="5" fontId="0" fillId="0" borderId="10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顧客別の受取金額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Sheet1!$J$2</c:f>
              <c:strCache>
                <c:ptCount val="1"/>
                <c:pt idx="0">
                  <c:v>受取金額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Sheet1!$B$3:$B$11</c:f>
              <c:strCache>
                <c:ptCount val="9"/>
                <c:pt idx="0">
                  <c:v>久保田　愛</c:v>
                </c:pt>
                <c:pt idx="1">
                  <c:v>江川　和男</c:v>
                </c:pt>
                <c:pt idx="2">
                  <c:v>加藤　一郎</c:v>
                </c:pt>
                <c:pt idx="3">
                  <c:v>中村　正樹</c:v>
                </c:pt>
                <c:pt idx="4">
                  <c:v>鈴木　真弓</c:v>
                </c:pt>
                <c:pt idx="5">
                  <c:v>青木　京子</c:v>
                </c:pt>
                <c:pt idx="6">
                  <c:v>森　いずみ</c:v>
                </c:pt>
                <c:pt idx="7">
                  <c:v>秋山　清美</c:v>
                </c:pt>
                <c:pt idx="8">
                  <c:v>清水　雄二</c:v>
                </c:pt>
              </c:strCache>
            </c:strRef>
          </c:cat>
          <c:val>
            <c:numRef>
              <c:f>Sheet1!$J$3:$J$11</c:f>
              <c:numCache>
                <c:formatCode>#,##0_ </c:formatCode>
                <c:ptCount val="9"/>
                <c:pt idx="0">
                  <c:v>502595</c:v>
                </c:pt>
                <c:pt idx="1">
                  <c:v>831201</c:v>
                </c:pt>
                <c:pt idx="2">
                  <c:v>450065</c:v>
                </c:pt>
                <c:pt idx="3">
                  <c:v>706687</c:v>
                </c:pt>
                <c:pt idx="4">
                  <c:v>868887</c:v>
                </c:pt>
                <c:pt idx="5">
                  <c:v>375920</c:v>
                </c:pt>
                <c:pt idx="6">
                  <c:v>520263</c:v>
                </c:pt>
                <c:pt idx="7">
                  <c:v>812579</c:v>
                </c:pt>
                <c:pt idx="8">
                  <c:v>737631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B-4187-A683-5476A2F1E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3462008"/>
        <c:axId val="7134561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Sheet1!$C$2</c15:sqref>
                        </c15:formulaRef>
                      </c:ext>
                    </c:extLst>
                    <c:strCache>
                      <c:ptCount val="1"/>
                      <c:pt idx="0">
                        <c:v>CO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Sheet1!$B$3:$B$11</c15:sqref>
                        </c15:formulaRef>
                      </c:ext>
                    </c:extLst>
                    <c:strCache>
                      <c:ptCount val="9"/>
                      <c:pt idx="0">
                        <c:v>久保田　愛</c:v>
                      </c:pt>
                      <c:pt idx="1">
                        <c:v>江川　和男</c:v>
                      </c:pt>
                      <c:pt idx="2">
                        <c:v>加藤　一郎</c:v>
                      </c:pt>
                      <c:pt idx="3">
                        <c:v>中村　正樹</c:v>
                      </c:pt>
                      <c:pt idx="4">
                        <c:v>鈴木　真弓</c:v>
                      </c:pt>
                      <c:pt idx="5">
                        <c:v>青木　京子</c:v>
                      </c:pt>
                      <c:pt idx="6">
                        <c:v>森　いずみ</c:v>
                      </c:pt>
                      <c:pt idx="7">
                        <c:v>秋山　清美</c:v>
                      </c:pt>
                      <c:pt idx="8">
                        <c:v>清水　雄二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Sheet1!$C$3:$C$11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101</c:v>
                      </c:pt>
                      <c:pt idx="1">
                        <c:v>101</c:v>
                      </c:pt>
                      <c:pt idx="2">
                        <c:v>102</c:v>
                      </c:pt>
                      <c:pt idx="3">
                        <c:v>102</c:v>
                      </c:pt>
                      <c:pt idx="4">
                        <c:v>103</c:v>
                      </c:pt>
                      <c:pt idx="5">
                        <c:v>103</c:v>
                      </c:pt>
                      <c:pt idx="6">
                        <c:v>104</c:v>
                      </c:pt>
                      <c:pt idx="7">
                        <c:v>104</c:v>
                      </c:pt>
                      <c:pt idx="8">
                        <c:v>105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CAB-4187-A683-5476A2F1E6D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</c15:sqref>
                        </c15:formulaRef>
                      </c:ext>
                    </c:extLst>
                    <c:strCache>
                      <c:ptCount val="1"/>
                      <c:pt idx="0">
                        <c:v>銘柄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Sheet1!$B$3:$B$11</c15:sqref>
                        </c15:formulaRef>
                      </c:ext>
                    </c:extLst>
                    <c:strCache>
                      <c:ptCount val="9"/>
                      <c:pt idx="0">
                        <c:v>久保田　愛</c:v>
                      </c:pt>
                      <c:pt idx="1">
                        <c:v>江川　和男</c:v>
                      </c:pt>
                      <c:pt idx="2">
                        <c:v>加藤　一郎</c:v>
                      </c:pt>
                      <c:pt idx="3">
                        <c:v>中村　正樹</c:v>
                      </c:pt>
                      <c:pt idx="4">
                        <c:v>鈴木　真弓</c:v>
                      </c:pt>
                      <c:pt idx="5">
                        <c:v>青木　京子</c:v>
                      </c:pt>
                      <c:pt idx="6">
                        <c:v>森　いずみ</c:v>
                      </c:pt>
                      <c:pt idx="7">
                        <c:v>秋山　清美</c:v>
                      </c:pt>
                      <c:pt idx="8">
                        <c:v>清水　雄二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Sheet1!$D$3:$D$11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CAB-4187-A683-5476A2F1E6D9}"/>
                  </c:ext>
                </c:extLst>
              </c15:ser>
            </c15:filteredBarSeries>
          </c:ext>
        </c:extLst>
      </c:barChart>
      <c:catAx>
        <c:axId val="713462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3456104"/>
        <c:crosses val="autoZero"/>
        <c:auto val="1"/>
        <c:lblAlgn val="ctr"/>
        <c:lblOffset val="100"/>
        <c:noMultiLvlLbl val="0"/>
      </c:catAx>
      <c:valAx>
        <c:axId val="713456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346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651510</xdr:colOff>
      <xdr:row>14</xdr:row>
      <xdr:rowOff>3810</xdr:rowOff>
    </xdr:from>
    <xdr:to>
      <xdr:col>12</xdr:col>
      <xdr:colOff>529590</xdr:colOff>
      <xdr:row>26</xdr:row>
      <xdr:rowOff>3810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21FB11-3C29-43AC-9347-493670096D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1912-D0EE-4E5B-8DD2-FC8BFA77A65E}">
  <dimension ref="A1:N18"/>
  <sheetViews>
    <sheetView tabSelected="1" workbookViewId="0">
      <selection activeCell="K13" sqref="K13"/>
    </sheetView>
  </sheetViews>
  <sheetFormatPr defaultRowHeight="18" x14ac:dyDescent="0.45"/>
  <cols>
    <col min="1" max="1" width="5" bestFit="1" customWidth="1"/>
    <col min="2" max="2" width="10.3984375" bestFit="1" customWidth="1"/>
    <col min="3" max="3" width="6.8984375" bestFit="1" customWidth="1"/>
    <col min="4" max="4" width="14.3984375" bestFit="1" customWidth="1"/>
    <col min="5" max="5" width="8.59765625" bestFit="1" customWidth="1"/>
    <col min="6" max="7" width="9.8984375" bestFit="1" customWidth="1"/>
    <col min="8" max="9" width="6.796875" bestFit="1" customWidth="1"/>
    <col min="10" max="10" width="9.8984375" bestFit="1" customWidth="1"/>
    <col min="11" max="11" width="5" bestFit="1" customWidth="1"/>
    <col min="12" max="12" width="4.69921875" customWidth="1"/>
    <col min="13" max="13" width="9.5" bestFit="1" customWidth="1"/>
    <col min="14" max="14" width="15.5" bestFit="1" customWidth="1"/>
  </cols>
  <sheetData>
    <row r="1" spans="1:14" ht="18.600000000000001" thickBot="1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4" x14ac:dyDescent="0.45">
      <c r="A2" s="12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M2" s="20" t="s">
        <v>26</v>
      </c>
      <c r="N2" s="20"/>
    </row>
    <row r="3" spans="1:14" x14ac:dyDescent="0.45">
      <c r="A3" s="7">
        <v>3</v>
      </c>
      <c r="B3" s="1" t="s">
        <v>15</v>
      </c>
      <c r="C3" s="1">
        <v>101</v>
      </c>
      <c r="D3" s="1" t="str">
        <f t="shared" ref="D3:D11" si="0">VLOOKUP(C3,$M$4:$N$8,2,0)</f>
        <v>アジアファンド</v>
      </c>
      <c r="E3" s="2">
        <v>10130</v>
      </c>
      <c r="F3" s="2">
        <v>500000</v>
      </c>
      <c r="G3" s="2">
        <f t="shared" ref="G3:G11" si="1">E3*F3/10000</f>
        <v>506500</v>
      </c>
      <c r="H3" s="2">
        <f t="shared" ref="H3:H11" si="2">ROUNDDOWN(G3*0.85%,0)</f>
        <v>4305</v>
      </c>
      <c r="I3" s="2">
        <f t="shared" ref="I3:I11" si="3">IF(H3&gt;=6000,9*F3/10000,8*F3/10000)</f>
        <v>400</v>
      </c>
      <c r="J3" s="2">
        <f t="shared" ref="J3:J11" si="4">G3-(H3-I3)</f>
        <v>502595</v>
      </c>
      <c r="K3" s="13" t="str">
        <f t="shared" ref="K3:K11" si="5">IF(AND(F3&lt;=700000,J3&gt;=700000),"*","")</f>
        <v/>
      </c>
      <c r="M3" s="1" t="s">
        <v>3</v>
      </c>
      <c r="N3" s="1" t="s">
        <v>4</v>
      </c>
    </row>
    <row r="4" spans="1:14" x14ac:dyDescent="0.45">
      <c r="A4" s="7">
        <v>8</v>
      </c>
      <c r="B4" s="1" t="s">
        <v>20</v>
      </c>
      <c r="C4" s="1">
        <v>101</v>
      </c>
      <c r="D4" s="1" t="str">
        <f t="shared" si="0"/>
        <v>アジアファンド</v>
      </c>
      <c r="E4" s="2">
        <v>10470</v>
      </c>
      <c r="F4" s="2">
        <v>800000</v>
      </c>
      <c r="G4" s="2">
        <f t="shared" si="1"/>
        <v>837600</v>
      </c>
      <c r="H4" s="2">
        <f t="shared" si="2"/>
        <v>7119</v>
      </c>
      <c r="I4" s="2">
        <f t="shared" si="3"/>
        <v>720</v>
      </c>
      <c r="J4" s="2">
        <f t="shared" si="4"/>
        <v>831201</v>
      </c>
      <c r="K4" s="13" t="str">
        <f t="shared" si="5"/>
        <v/>
      </c>
      <c r="M4" s="1">
        <v>101</v>
      </c>
      <c r="N4" s="1" t="s">
        <v>27</v>
      </c>
    </row>
    <row r="5" spans="1:14" x14ac:dyDescent="0.45">
      <c r="A5" s="7">
        <v>2</v>
      </c>
      <c r="B5" s="1" t="s">
        <v>14</v>
      </c>
      <c r="C5" s="1">
        <v>102</v>
      </c>
      <c r="D5" s="1" t="str">
        <f t="shared" si="0"/>
        <v>米国株オープン</v>
      </c>
      <c r="E5" s="2">
        <v>11340</v>
      </c>
      <c r="F5" s="2">
        <v>400000</v>
      </c>
      <c r="G5" s="2">
        <f t="shared" si="1"/>
        <v>453600</v>
      </c>
      <c r="H5" s="2">
        <f t="shared" si="2"/>
        <v>3855</v>
      </c>
      <c r="I5" s="2">
        <f t="shared" si="3"/>
        <v>320</v>
      </c>
      <c r="J5" s="2">
        <f t="shared" si="4"/>
        <v>450065</v>
      </c>
      <c r="K5" s="13" t="str">
        <f t="shared" si="5"/>
        <v/>
      </c>
      <c r="M5" s="1">
        <v>102</v>
      </c>
      <c r="N5" s="1" t="s">
        <v>28</v>
      </c>
    </row>
    <row r="6" spans="1:14" x14ac:dyDescent="0.45">
      <c r="A6" s="7">
        <v>4</v>
      </c>
      <c r="B6" s="1" t="s">
        <v>16</v>
      </c>
      <c r="C6" s="1">
        <v>102</v>
      </c>
      <c r="D6" s="1" t="str">
        <f t="shared" si="0"/>
        <v>米国株オープン</v>
      </c>
      <c r="E6" s="2">
        <v>11870</v>
      </c>
      <c r="F6" s="2">
        <v>600000</v>
      </c>
      <c r="G6" s="2">
        <f t="shared" si="1"/>
        <v>712200</v>
      </c>
      <c r="H6" s="2">
        <f t="shared" si="2"/>
        <v>6053</v>
      </c>
      <c r="I6" s="2">
        <f t="shared" si="3"/>
        <v>540</v>
      </c>
      <c r="J6" s="2">
        <f t="shared" si="4"/>
        <v>706687</v>
      </c>
      <c r="K6" s="13" t="str">
        <f t="shared" si="5"/>
        <v>*</v>
      </c>
      <c r="M6" s="1">
        <v>103</v>
      </c>
      <c r="N6" s="1" t="s">
        <v>29</v>
      </c>
    </row>
    <row r="7" spans="1:14" x14ac:dyDescent="0.45">
      <c r="A7" s="7">
        <v>9</v>
      </c>
      <c r="B7" s="1" t="s">
        <v>21</v>
      </c>
      <c r="C7" s="1">
        <v>103</v>
      </c>
      <c r="D7" s="1" t="str">
        <f t="shared" si="0"/>
        <v>バランス７０</v>
      </c>
      <c r="E7" s="2">
        <v>12510</v>
      </c>
      <c r="F7" s="2">
        <v>700000</v>
      </c>
      <c r="G7" s="2">
        <f t="shared" si="1"/>
        <v>875700</v>
      </c>
      <c r="H7" s="2">
        <f t="shared" si="2"/>
        <v>7443</v>
      </c>
      <c r="I7" s="2">
        <f t="shared" si="3"/>
        <v>630</v>
      </c>
      <c r="J7" s="2">
        <f t="shared" si="4"/>
        <v>868887</v>
      </c>
      <c r="K7" s="13" t="str">
        <f t="shared" si="5"/>
        <v>*</v>
      </c>
      <c r="M7" s="1">
        <v>104</v>
      </c>
      <c r="N7" s="1" t="s">
        <v>30</v>
      </c>
    </row>
    <row r="8" spans="1:14" x14ac:dyDescent="0.45">
      <c r="A8" s="7">
        <v>1</v>
      </c>
      <c r="B8" s="1" t="s">
        <v>13</v>
      </c>
      <c r="C8" s="1">
        <v>103</v>
      </c>
      <c r="D8" s="1" t="str">
        <f t="shared" si="0"/>
        <v>バランス７０</v>
      </c>
      <c r="E8" s="2">
        <v>12630</v>
      </c>
      <c r="F8" s="2">
        <v>300000</v>
      </c>
      <c r="G8" s="2">
        <f t="shared" si="1"/>
        <v>378900</v>
      </c>
      <c r="H8" s="2">
        <f t="shared" si="2"/>
        <v>3220</v>
      </c>
      <c r="I8" s="2">
        <f t="shared" si="3"/>
        <v>240</v>
      </c>
      <c r="J8" s="2">
        <f t="shared" si="4"/>
        <v>375920</v>
      </c>
      <c r="K8" s="13" t="str">
        <f t="shared" si="5"/>
        <v/>
      </c>
      <c r="M8" s="1">
        <v>105</v>
      </c>
      <c r="N8" s="1" t="s">
        <v>31</v>
      </c>
    </row>
    <row r="9" spans="1:14" x14ac:dyDescent="0.45">
      <c r="A9" s="7">
        <v>5</v>
      </c>
      <c r="B9" s="1" t="s">
        <v>17</v>
      </c>
      <c r="C9" s="1">
        <v>104</v>
      </c>
      <c r="D9" s="1" t="str">
        <f t="shared" si="0"/>
        <v>日経２２５</v>
      </c>
      <c r="E9" s="2">
        <v>13110</v>
      </c>
      <c r="F9" s="2">
        <v>400000</v>
      </c>
      <c r="G9" s="2">
        <f t="shared" si="1"/>
        <v>524400</v>
      </c>
      <c r="H9" s="2">
        <f t="shared" si="2"/>
        <v>4457</v>
      </c>
      <c r="I9" s="2">
        <f t="shared" si="3"/>
        <v>320</v>
      </c>
      <c r="J9" s="2">
        <f t="shared" si="4"/>
        <v>520263</v>
      </c>
      <c r="K9" s="13" t="str">
        <f t="shared" si="5"/>
        <v/>
      </c>
    </row>
    <row r="10" spans="1:14" x14ac:dyDescent="0.45">
      <c r="A10" s="7">
        <v>7</v>
      </c>
      <c r="B10" s="1" t="s">
        <v>19</v>
      </c>
      <c r="C10" s="1">
        <v>104</v>
      </c>
      <c r="D10" s="1" t="str">
        <f t="shared" si="0"/>
        <v>日経２２５</v>
      </c>
      <c r="E10" s="2">
        <v>13650</v>
      </c>
      <c r="F10" s="2">
        <v>600000</v>
      </c>
      <c r="G10" s="2">
        <f t="shared" si="1"/>
        <v>819000</v>
      </c>
      <c r="H10" s="2">
        <f t="shared" si="2"/>
        <v>6961</v>
      </c>
      <c r="I10" s="2">
        <f t="shared" si="3"/>
        <v>540</v>
      </c>
      <c r="J10" s="2">
        <f t="shared" si="4"/>
        <v>812579</v>
      </c>
      <c r="K10" s="13" t="str">
        <f t="shared" si="5"/>
        <v>*</v>
      </c>
      <c r="M10" s="21" t="s">
        <v>32</v>
      </c>
      <c r="N10" s="21"/>
    </row>
    <row r="11" spans="1:14" x14ac:dyDescent="0.45">
      <c r="A11" s="7">
        <v>6</v>
      </c>
      <c r="B11" s="1" t="s">
        <v>18</v>
      </c>
      <c r="C11" s="1">
        <v>105</v>
      </c>
      <c r="D11" s="1" t="str">
        <f t="shared" si="0"/>
        <v>３資産ファンド</v>
      </c>
      <c r="E11" s="2">
        <v>14870</v>
      </c>
      <c r="F11" s="2">
        <v>500000</v>
      </c>
      <c r="G11" s="2">
        <f t="shared" si="1"/>
        <v>743500</v>
      </c>
      <c r="H11" s="2">
        <f t="shared" si="2"/>
        <v>6319</v>
      </c>
      <c r="I11" s="2">
        <f t="shared" si="3"/>
        <v>450</v>
      </c>
      <c r="J11" s="2">
        <f t="shared" si="4"/>
        <v>737631</v>
      </c>
      <c r="K11" s="13" t="str">
        <f t="shared" si="5"/>
        <v>*</v>
      </c>
      <c r="M11" s="1" t="s">
        <v>8</v>
      </c>
      <c r="N11" s="1" t="s">
        <v>9</v>
      </c>
    </row>
    <row r="12" spans="1:14" x14ac:dyDescent="0.45">
      <c r="A12" s="7"/>
      <c r="B12" s="1"/>
      <c r="C12" s="1"/>
      <c r="D12" s="1"/>
      <c r="E12" s="1"/>
      <c r="F12" s="1"/>
      <c r="G12" s="1"/>
      <c r="H12" s="1"/>
      <c r="I12" s="1"/>
      <c r="J12" s="1"/>
      <c r="K12" s="14"/>
      <c r="M12" s="1" t="s">
        <v>33</v>
      </c>
      <c r="N12" s="1" t="s">
        <v>35</v>
      </c>
    </row>
    <row r="13" spans="1:14" ht="18.600000000000001" thickBot="1" x14ac:dyDescent="0.5">
      <c r="A13" s="15"/>
      <c r="B13" s="16" t="s">
        <v>12</v>
      </c>
      <c r="C13" s="16"/>
      <c r="D13" s="16"/>
      <c r="E13" s="16"/>
      <c r="F13" s="17">
        <f>SUM(F3:F11)</f>
        <v>4800000</v>
      </c>
      <c r="G13" s="17">
        <f t="shared" ref="G13:J13" si="6">SUM(G3:G11)</f>
        <v>5851400</v>
      </c>
      <c r="H13" s="17">
        <f t="shared" si="6"/>
        <v>49732</v>
      </c>
      <c r="I13" s="17">
        <f t="shared" si="6"/>
        <v>4160</v>
      </c>
      <c r="J13" s="17">
        <f t="shared" si="6"/>
        <v>5805828</v>
      </c>
      <c r="K13" s="18"/>
      <c r="M13" s="1" t="s">
        <v>34</v>
      </c>
      <c r="N13" s="1" t="s">
        <v>36</v>
      </c>
    </row>
    <row r="14" spans="1:14" ht="18.600000000000001" thickBot="1" x14ac:dyDescent="0.5"/>
    <row r="15" spans="1:14" x14ac:dyDescent="0.45">
      <c r="A15" s="4"/>
      <c r="B15" s="5" t="s">
        <v>7</v>
      </c>
      <c r="C15" s="5" t="s">
        <v>8</v>
      </c>
      <c r="D15" s="6" t="s">
        <v>25</v>
      </c>
    </row>
    <row r="16" spans="1:14" x14ac:dyDescent="0.45">
      <c r="A16" s="7" t="s">
        <v>22</v>
      </c>
      <c r="B16" s="3">
        <f>ROUND(AVERAGE(G3:G11),0)</f>
        <v>650156</v>
      </c>
      <c r="C16" s="3">
        <f t="shared" ref="C16" si="7">ROUND(AVERAGE(H3:H11),0)</f>
        <v>5526</v>
      </c>
      <c r="D16" s="8">
        <f>ROUND(AVERAGE(J3:J11),0)</f>
        <v>645092</v>
      </c>
    </row>
    <row r="17" spans="1:4" x14ac:dyDescent="0.45">
      <c r="A17" s="7" t="s">
        <v>23</v>
      </c>
      <c r="B17" s="3">
        <f>MAX(G3:G11)</f>
        <v>875700</v>
      </c>
      <c r="C17" s="3">
        <f t="shared" ref="C17" si="8">MAX(H3:H11)</f>
        <v>7443</v>
      </c>
      <c r="D17" s="8">
        <f>MAX(J3:J11)</f>
        <v>868887</v>
      </c>
    </row>
    <row r="18" spans="1:4" ht="18.600000000000001" thickBot="1" x14ac:dyDescent="0.5">
      <c r="A18" s="9" t="s">
        <v>24</v>
      </c>
      <c r="B18" s="10">
        <f>MIN(G3:G11)</f>
        <v>378900</v>
      </c>
      <c r="C18" s="10">
        <f t="shared" ref="C18" si="9">MIN(H3:H11)</f>
        <v>3220</v>
      </c>
      <c r="D18" s="11">
        <f>MIN(J3:J11)</f>
        <v>375920</v>
      </c>
    </row>
  </sheetData>
  <sortState xmlns:xlrd2="http://schemas.microsoft.com/office/spreadsheetml/2017/richdata2" ref="A3:K11">
    <sortCondition ref="E3:E11"/>
  </sortState>
  <mergeCells count="3">
    <mergeCell ref="A1:K1"/>
    <mergeCell ref="M2:N2"/>
    <mergeCell ref="M10:N10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2020-05-08T01:50:26Z</dcterms:created>
  <dcterms:modified xsi:type="dcterms:W3CDTF">2020-05-09T07:15:48Z</dcterms:modified>
</cp:coreProperties>
</file>