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3A37FFCF-D7B6-4589-8C63-8C9D77347AB5}" xr6:coauthVersionLast="45" xr6:coauthVersionMax="45" xr10:uidLastSave="{00000000-0000-0000-0000-000000000000}"/>
  <bookViews>
    <workbookView xWindow="-108" yWindow="-108" windowWidth="23256" windowHeight="12576" xr2:uid="{C7461DBB-97CA-4494-A776-B750AF5F81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G3" i="1"/>
  <c r="G5" i="1"/>
  <c r="G4" i="1"/>
  <c r="G7" i="1"/>
  <c r="G8" i="1"/>
  <c r="G10" i="1"/>
  <c r="G9" i="1"/>
  <c r="G6" i="1"/>
  <c r="F3" i="1"/>
  <c r="F5" i="1"/>
  <c r="F4" i="1"/>
  <c r="F6" i="1"/>
  <c r="D3" i="1"/>
  <c r="D5" i="1"/>
  <c r="D4" i="1"/>
  <c r="D7" i="1"/>
  <c r="F7" i="1" s="1"/>
  <c r="D8" i="1"/>
  <c r="D10" i="1"/>
  <c r="D9" i="1"/>
  <c r="D6" i="1"/>
  <c r="E12" i="1"/>
  <c r="I4" i="1" l="1"/>
  <c r="I5" i="1"/>
  <c r="H7" i="1"/>
  <c r="I7" i="1" s="1"/>
  <c r="H4" i="1"/>
  <c r="H5" i="1"/>
  <c r="H3" i="1"/>
  <c r="I3" i="1" s="1"/>
  <c r="F9" i="1"/>
  <c r="H9" i="1" s="1"/>
  <c r="H6" i="1"/>
  <c r="F10" i="1"/>
  <c r="F8" i="1"/>
  <c r="J3" i="1" l="1"/>
  <c r="K3" i="1"/>
  <c r="K7" i="1"/>
  <c r="J7" i="1"/>
  <c r="I9" i="1"/>
  <c r="H10" i="1"/>
  <c r="I10" i="1" s="1"/>
  <c r="F12" i="1"/>
  <c r="H8" i="1"/>
  <c r="H12" i="1" s="1"/>
  <c r="K5" i="1"/>
  <c r="J5" i="1"/>
  <c r="K4" i="1"/>
  <c r="J4" i="1"/>
  <c r="I6" i="1"/>
  <c r="K10" i="1" l="1"/>
  <c r="J10" i="1"/>
  <c r="K6" i="1"/>
  <c r="J6" i="1"/>
  <c r="K9" i="1"/>
  <c r="J9" i="1"/>
  <c r="I8" i="1"/>
  <c r="C17" i="1" s="1"/>
  <c r="C15" i="1" l="1"/>
  <c r="C16" i="1"/>
  <c r="I12" i="1"/>
  <c r="K8" i="1"/>
  <c r="J8" i="1"/>
  <c r="D16" i="1" s="1"/>
  <c r="D17" i="1" l="1"/>
  <c r="D15" i="1"/>
  <c r="J12" i="1"/>
</calcChain>
</file>

<file path=xl/sharedStrings.xml><?xml version="1.0" encoding="utf-8"?>
<sst xmlns="http://schemas.openxmlformats.org/spreadsheetml/2006/main" count="42" uniqueCount="34">
  <si>
    <t>レンタカー料金一覧表</t>
    <rPh sb="5" eb="7">
      <t>リョウキン</t>
    </rPh>
    <rPh sb="7" eb="9">
      <t>イチラン</t>
    </rPh>
    <rPh sb="9" eb="10">
      <t>ヒョウ</t>
    </rPh>
    <phoneticPr fontId="1"/>
  </si>
  <si>
    <t>番号</t>
    <rPh sb="0" eb="2">
      <t>バンゴウ</t>
    </rPh>
    <phoneticPr fontId="1"/>
  </si>
  <si>
    <t>会員名</t>
    <rPh sb="0" eb="2">
      <t>カイイン</t>
    </rPh>
    <rPh sb="2" eb="3">
      <t>メイ</t>
    </rPh>
    <phoneticPr fontId="1"/>
  </si>
  <si>
    <t>車種CO</t>
    <rPh sb="0" eb="2">
      <t>シャシュ</t>
    </rPh>
    <phoneticPr fontId="1"/>
  </si>
  <si>
    <t>基本料金</t>
    <rPh sb="0" eb="2">
      <t>キホン</t>
    </rPh>
    <rPh sb="2" eb="4">
      <t>リョウキン</t>
    </rPh>
    <phoneticPr fontId="1"/>
  </si>
  <si>
    <t>時間</t>
    <rPh sb="0" eb="2">
      <t>ジカン</t>
    </rPh>
    <phoneticPr fontId="1"/>
  </si>
  <si>
    <t>超過料金</t>
    <rPh sb="0" eb="2">
      <t>チョウカ</t>
    </rPh>
    <rPh sb="2" eb="4">
      <t>リョウキン</t>
    </rPh>
    <phoneticPr fontId="1"/>
  </si>
  <si>
    <t>割引率</t>
    <rPh sb="0" eb="2">
      <t>ワリビキ</t>
    </rPh>
    <rPh sb="2" eb="3">
      <t>リツ</t>
    </rPh>
    <phoneticPr fontId="1"/>
  </si>
  <si>
    <t>割引額</t>
    <rPh sb="0" eb="3">
      <t>ワリビキガク</t>
    </rPh>
    <phoneticPr fontId="1"/>
  </si>
  <si>
    <t>請求額</t>
    <rPh sb="0" eb="2">
      <t>セイキュウ</t>
    </rPh>
    <rPh sb="2" eb="3">
      <t>ガク</t>
    </rPh>
    <phoneticPr fontId="1"/>
  </si>
  <si>
    <t>ポイント</t>
    <phoneticPr fontId="1"/>
  </si>
  <si>
    <t>評価</t>
    <rPh sb="0" eb="2">
      <t>ヒョウカ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</si>
  <si>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</si>
  <si>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</si>
  <si>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</si>
  <si>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</si>
  <si>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加藤　和江</t>
    <rPh sb="0" eb="2">
      <t>カトウ</t>
    </rPh>
    <rPh sb="3" eb="5">
      <t>カズエ</t>
    </rPh>
    <phoneticPr fontId="1"/>
  </si>
  <si>
    <t>瀬川　正樹</t>
    <rPh sb="0" eb="2">
      <t>セガワ</t>
    </rPh>
    <rPh sb="3" eb="5">
      <t>マサキ</t>
    </rPh>
    <phoneticPr fontId="1"/>
  </si>
  <si>
    <t>勝　みどり</t>
    <rPh sb="0" eb="1">
      <t>カ</t>
    </rPh>
    <phoneticPr fontId="1"/>
  </si>
  <si>
    <t>小和田　哲</t>
    <rPh sb="0" eb="3">
      <t>オワダ</t>
    </rPh>
    <rPh sb="4" eb="5">
      <t>テツ</t>
    </rPh>
    <phoneticPr fontId="1"/>
  </si>
  <si>
    <t>土屋　愛奈</t>
    <rPh sb="0" eb="2">
      <t>ツチヤ</t>
    </rPh>
    <rPh sb="3" eb="5">
      <t>アイナ</t>
    </rPh>
    <phoneticPr fontId="1"/>
  </si>
  <si>
    <t>内村　友美</t>
    <rPh sb="0" eb="2">
      <t>ウチムラ</t>
    </rPh>
    <rPh sb="3" eb="5">
      <t>トモミ</t>
    </rPh>
    <phoneticPr fontId="1"/>
  </si>
  <si>
    <t>植松　洋二</t>
    <rPh sb="0" eb="2">
      <t>ウエマツ</t>
    </rPh>
    <rPh sb="3" eb="5">
      <t>ヨウジ</t>
    </rPh>
    <phoneticPr fontId="1"/>
  </si>
  <si>
    <t>小早川　純</t>
    <rPh sb="0" eb="3">
      <t>コバヤカワ</t>
    </rPh>
    <rPh sb="4" eb="5">
      <t>ジュン</t>
    </rPh>
    <phoneticPr fontId="1"/>
  </si>
  <si>
    <t>基本料金テーブル</t>
    <rPh sb="0" eb="2">
      <t>キホン</t>
    </rPh>
    <rPh sb="2" eb="4">
      <t>リョウキン</t>
    </rPh>
    <phoneticPr fontId="1"/>
  </si>
  <si>
    <t>基本料金</t>
    <rPh sb="0" eb="4">
      <t>キホンリョウキン</t>
    </rPh>
    <phoneticPr fontId="1"/>
  </si>
  <si>
    <t>超過料金の計算式</t>
    <rPh sb="0" eb="4">
      <t>チョウカリョウキン</t>
    </rPh>
    <rPh sb="5" eb="8">
      <t>ケイサンシキ</t>
    </rPh>
    <phoneticPr fontId="1"/>
  </si>
  <si>
    <t>12以下</t>
    <rPh sb="2" eb="4">
      <t>イカ</t>
    </rPh>
    <phoneticPr fontId="1"/>
  </si>
  <si>
    <t>それ以外</t>
    <rPh sb="2" eb="4">
      <t>イガイ</t>
    </rPh>
    <phoneticPr fontId="1"/>
  </si>
  <si>
    <t>基本料金×２</t>
    <rPh sb="0" eb="2">
      <t>キホン</t>
    </rPh>
    <rPh sb="2" eb="4">
      <t>リョウキン</t>
    </rPh>
    <phoneticPr fontId="1"/>
  </si>
  <si>
    <t>割引率表</t>
    <rPh sb="0" eb="2">
      <t>ワリビキ</t>
    </rPh>
    <rPh sb="2" eb="3">
      <t>リツ</t>
    </rPh>
    <rPh sb="3" eb="4">
      <t>ヒョウ</t>
    </rPh>
    <phoneticPr fontId="1"/>
  </si>
  <si>
    <t>18以上</t>
    <rPh sb="2" eb="4">
      <t>イジョウ</t>
    </rPh>
    <phoneticPr fontId="1"/>
  </si>
  <si>
    <t>12以上18未満</t>
    <rPh sb="2" eb="4">
      <t>イジョウ</t>
    </rPh>
    <rPh sb="6" eb="8">
      <t>ミマン</t>
    </rPh>
    <phoneticPr fontId="1"/>
  </si>
  <si>
    <t>12未満</t>
    <rPh sb="2" eb="4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</si>
</sst>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9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2" xfId="0" applyNumberFormat="1" applyBorder="1" applyAlignment="1">
      <alignment horizontal="left" vertical="center" shrinkToFit="1"/>
    </xf>
    <xf numFmtId="176" fontId="0" fillId="0" borderId="3" xfId="0" applyNumberFormat="1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請求額の比較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請求額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Sheet1!$B$3:$B$10</c:f>
              <c:strCache>
                <c:ptCount val="8"/>
                <c:pt idx="0">
                  <c:v>瀬川　正樹</c:v>
                </c:pt>
                <c:pt idx="1">
                  <c:v>小和田　哲</c:v>
                </c:pt>
                <c:pt idx="2">
                  <c:v>勝　みどり</c:v>
                </c:pt>
                <c:pt idx="3">
                  <c:v>加藤　和江</c:v>
                </c:pt>
                <c:pt idx="4">
                  <c:v>土屋　愛奈</c:v>
                </c:pt>
                <c:pt idx="5">
                  <c:v>内村　友美</c:v>
                </c:pt>
                <c:pt idx="6">
                  <c:v>小早川　純</c:v>
                </c:pt>
                <c:pt idx="7">
                  <c:v>植松　洋二</c:v>
                </c:pt>
              </c:strCache>
            </c:strRef>
          </c:cat>
          <c:val>
            <c:numRef>
              <c:f>Sheet1!$I$3:$I$10</c:f>
              <c:numCache>
                <c:formatCode>#,##0_ </c:formatCode>
                <c:ptCount val="8"/>
                <c:pt idx="0">
                  <c:v>9388</c:v>
                </c:pt>
                <c:pt idx="1">
                  <c:v>10442</c:v>
                </c:pt>
                <c:pt idx="2">
                  <c:v>12166</c:v>
                </c:pt>
                <c:pt idx="3">
                  <c:v>10417</c:v>
                </c:pt>
                <c:pt idx="4">
                  <c:v>12386</c:v>
                </c:pt>
                <c:pt idx="5">
                  <c:v>11007</c:v>
                </c:pt>
                <c:pt idx="6">
                  <c:v>14432</c:v>
                </c:pt>
                <c:pt idx="7">
                  <c:v>12355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8-4514-A0C5-F6EF44113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5590968"/>
        <c:axId val="785591624"/>
      </c:barChart>
      <c:catAx>
        <c:axId val="785590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5591624"/>
        <c:crosses val="autoZero"/>
        <c:auto val="1"/>
        <c:lblAlgn val="ctr"/>
        <c:lblOffset val="100"/>
        <c:noMultiLvlLbl val="0"/>
      </c:catAx>
      <c:valAx>
        <c:axId val="785591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559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13</xdr:row>
      <xdr:rowOff>224790</xdr:rowOff>
    </xdr:from>
    <xdr:to>
      <xdr:col>14</xdr:col>
      <xdr:colOff>335280</xdr:colOff>
      <xdr:row>25</xdr:row>
      <xdr:rowOff>224790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3B5D9F-6385-4B50-8940-AF1A2313D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5F7B-FD83-4141-8EDA-0DF5A1E4E4D3}">
  <dimension ref="A1:Q17"/>
  <sheetViews>
    <sheetView tabSelected="1" topLeftCell="A4" workbookViewId="0">
      <selection activeCell="R14" sqref="R14"/>
    </sheetView>
  </sheetViews>
  <sheetFormatPr defaultRowHeight="18" x14ac:dyDescent="0.45"/>
  <cols>
    <col min="1" max="1" width="5" style="1" bestFit="1" customWidth="1"/>
    <col min="2" max="2" width="10.3984375" style="1" bestFit="1" customWidth="1"/>
    <col min="3" max="3" width="7.5" style="1" bestFit="1" customWidth="1"/>
    <col min="4" max="4" width="8.59765625" style="1" bestFit="1" customWidth="1"/>
    <col min="5" max="5" width="5" style="1" bestFit="1" customWidth="1"/>
    <col min="6" max="6" width="8.59765625" style="1" bestFit="1" customWidth="1"/>
    <col min="7" max="8" width="6.796875" style="1" bestFit="1" customWidth="1"/>
    <col min="9" max="9" width="7.3984375" style="1" bestFit="1" customWidth="1"/>
    <col min="10" max="10" width="8.59765625" style="1" bestFit="1" customWidth="1"/>
    <col min="11" max="11" width="5" style="1" bestFit="1" customWidth="1"/>
    <col min="12" max="12" width="4.69921875" style="1" customWidth="1"/>
    <col min="13" max="13" width="12.796875" style="1" bestFit="1" customWidth="1"/>
    <col min="14" max="14" width="8.59765625" style="1" bestFit="1" customWidth="1"/>
    <col min="15" max="15" width="4.69921875" style="1" customWidth="1"/>
    <col min="16" max="16" width="8.59765625" style="1" bestFit="1" customWidth="1"/>
    <col min="17" max="17" width="12.3984375" style="1" bestFit="1" customWidth="1"/>
    <col min="18" max="16384" width="8.796875" style="1"/>
  </cols>
  <sheetData>
    <row r="1" spans="1:17" ht="18.600000000000001" thickBot="1" x14ac:dyDescent="0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7" x14ac:dyDescent="0.4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M2" s="14" t="s">
        <v>24</v>
      </c>
      <c r="N2" s="14"/>
      <c r="P2" s="15" t="s">
        <v>26</v>
      </c>
      <c r="Q2" s="16"/>
    </row>
    <row r="3" spans="1:17" x14ac:dyDescent="0.45">
      <c r="A3" s="7">
        <v>102</v>
      </c>
      <c r="B3" s="2" t="s">
        <v>17</v>
      </c>
      <c r="C3" s="2">
        <v>13</v>
      </c>
      <c r="D3" s="2">
        <f t="shared" ref="D3:D10" si="0">VLOOKUP(C3,$M$4:$N$7,2,0)</f>
        <v>9800</v>
      </c>
      <c r="E3" s="2">
        <v>10</v>
      </c>
      <c r="F3" s="2">
        <f t="shared" ref="F3:F10" si="1">IF(E3&lt;=12,0,D3*0.2)</f>
        <v>0</v>
      </c>
      <c r="G3" s="3">
        <f t="shared" ref="G3:G10" si="2">IF(E3&gt;=18,$N$11,IF(E3&gt;=12,$N$12,$N$13))</f>
        <v>4.2000000000000003E-2</v>
      </c>
      <c r="H3" s="2">
        <f t="shared" ref="H3:H10" si="3">ROUNDUP((D3+F3)*G3,0)</f>
        <v>412</v>
      </c>
      <c r="I3" s="2">
        <f t="shared" ref="I3:I10" si="4">D3+F3-H3</f>
        <v>9388</v>
      </c>
      <c r="J3" s="2">
        <f t="shared" ref="J3:J10" si="5">ROUNDDOWN(I3*0.012,0)</f>
        <v>112</v>
      </c>
      <c r="K3" s="8" t="str">
        <f t="shared" ref="K3:K10" si="6">IF(AND(E3&gt;=13,I3&gt;=12000),"A","")</f>
        <v/>
      </c>
      <c r="M3" s="2" t="s">
        <v>3</v>
      </c>
      <c r="N3" s="2" t="s">
        <v>25</v>
      </c>
      <c r="P3" s="2" t="s">
        <v>5</v>
      </c>
      <c r="Q3" s="2" t="s">
        <v>6</v>
      </c>
    </row>
    <row r="4" spans="1:17" x14ac:dyDescent="0.45">
      <c r="A4" s="7">
        <v>104</v>
      </c>
      <c r="B4" s="2" t="s">
        <v>19</v>
      </c>
      <c r="C4" s="2">
        <v>12</v>
      </c>
      <c r="D4" s="2">
        <f t="shared" si="0"/>
        <v>10900</v>
      </c>
      <c r="E4" s="2">
        <v>11</v>
      </c>
      <c r="F4" s="2">
        <f t="shared" si="1"/>
        <v>0</v>
      </c>
      <c r="G4" s="3">
        <f t="shared" si="2"/>
        <v>4.2000000000000003E-2</v>
      </c>
      <c r="H4" s="2">
        <f t="shared" si="3"/>
        <v>458</v>
      </c>
      <c r="I4" s="2">
        <f t="shared" si="4"/>
        <v>10442</v>
      </c>
      <c r="J4" s="2">
        <f t="shared" si="5"/>
        <v>125</v>
      </c>
      <c r="K4" s="8" t="str">
        <f t="shared" si="6"/>
        <v/>
      </c>
      <c r="M4" s="2">
        <v>11</v>
      </c>
      <c r="N4" s="2">
        <v>11000</v>
      </c>
      <c r="P4" s="2" t="s">
        <v>27</v>
      </c>
      <c r="Q4" s="2">
        <v>0</v>
      </c>
    </row>
    <row r="5" spans="1:17" x14ac:dyDescent="0.45">
      <c r="A5" s="7">
        <v>103</v>
      </c>
      <c r="B5" s="2" t="s">
        <v>18</v>
      </c>
      <c r="C5" s="2">
        <v>14</v>
      </c>
      <c r="D5" s="2">
        <f t="shared" si="0"/>
        <v>12700</v>
      </c>
      <c r="E5" s="2">
        <v>9</v>
      </c>
      <c r="F5" s="2">
        <f t="shared" si="1"/>
        <v>0</v>
      </c>
      <c r="G5" s="3">
        <f t="shared" si="2"/>
        <v>4.2000000000000003E-2</v>
      </c>
      <c r="H5" s="2">
        <f t="shared" si="3"/>
        <v>534</v>
      </c>
      <c r="I5" s="2">
        <f t="shared" si="4"/>
        <v>12166</v>
      </c>
      <c r="J5" s="2">
        <f t="shared" si="5"/>
        <v>145</v>
      </c>
      <c r="K5" s="8" t="str">
        <f t="shared" si="6"/>
        <v/>
      </c>
      <c r="M5" s="2">
        <v>12</v>
      </c>
      <c r="N5" s="2">
        <v>10900</v>
      </c>
      <c r="P5" s="2" t="s">
        <v>28</v>
      </c>
      <c r="Q5" s="2" t="s">
        <v>29</v>
      </c>
    </row>
    <row r="6" spans="1:17" x14ac:dyDescent="0.45">
      <c r="A6" s="7">
        <v>101</v>
      </c>
      <c r="B6" s="2" t="s">
        <v>16</v>
      </c>
      <c r="C6" s="2">
        <v>11</v>
      </c>
      <c r="D6" s="2">
        <f t="shared" si="0"/>
        <v>11000</v>
      </c>
      <c r="E6" s="2">
        <v>12</v>
      </c>
      <c r="F6" s="2">
        <f t="shared" si="1"/>
        <v>0</v>
      </c>
      <c r="G6" s="3">
        <f t="shared" si="2"/>
        <v>5.2999999999999999E-2</v>
      </c>
      <c r="H6" s="2">
        <f t="shared" si="3"/>
        <v>583</v>
      </c>
      <c r="I6" s="2">
        <f t="shared" si="4"/>
        <v>10417</v>
      </c>
      <c r="J6" s="2">
        <f t="shared" si="5"/>
        <v>125</v>
      </c>
      <c r="K6" s="8" t="str">
        <f t="shared" si="6"/>
        <v/>
      </c>
      <c r="M6" s="2">
        <v>13</v>
      </c>
      <c r="N6" s="2">
        <v>9800</v>
      </c>
    </row>
    <row r="7" spans="1:17" x14ac:dyDescent="0.45">
      <c r="A7" s="7">
        <v>105</v>
      </c>
      <c r="B7" s="2" t="s">
        <v>20</v>
      </c>
      <c r="C7" s="2">
        <v>12</v>
      </c>
      <c r="D7" s="2">
        <f t="shared" si="0"/>
        <v>10900</v>
      </c>
      <c r="E7" s="2">
        <v>13</v>
      </c>
      <c r="F7" s="2">
        <f t="shared" si="1"/>
        <v>2180</v>
      </c>
      <c r="G7" s="3">
        <f t="shared" si="2"/>
        <v>5.2999999999999999E-2</v>
      </c>
      <c r="H7" s="2">
        <f t="shared" si="3"/>
        <v>694</v>
      </c>
      <c r="I7" s="2">
        <f t="shared" si="4"/>
        <v>12386</v>
      </c>
      <c r="J7" s="2">
        <f t="shared" si="5"/>
        <v>148</v>
      </c>
      <c r="K7" s="8" t="str">
        <f t="shared" si="6"/>
        <v>A</v>
      </c>
      <c r="M7" s="2">
        <v>14</v>
      </c>
      <c r="N7" s="2">
        <v>12700</v>
      </c>
    </row>
    <row r="8" spans="1:17" x14ac:dyDescent="0.45">
      <c r="A8" s="7">
        <v>106</v>
      </c>
      <c r="B8" s="2" t="s">
        <v>21</v>
      </c>
      <c r="C8" s="2">
        <v>13</v>
      </c>
      <c r="D8" s="2">
        <f t="shared" si="0"/>
        <v>9800</v>
      </c>
      <c r="E8" s="2">
        <v>21</v>
      </c>
      <c r="F8" s="2">
        <f t="shared" si="1"/>
        <v>1960</v>
      </c>
      <c r="G8" s="3">
        <f t="shared" si="2"/>
        <v>6.4000000000000001E-2</v>
      </c>
      <c r="H8" s="2">
        <f t="shared" si="3"/>
        <v>753</v>
      </c>
      <c r="I8" s="2">
        <f t="shared" si="4"/>
        <v>11007</v>
      </c>
      <c r="J8" s="2">
        <f t="shared" si="5"/>
        <v>132</v>
      </c>
      <c r="K8" s="8" t="str">
        <f t="shared" si="6"/>
        <v/>
      </c>
    </row>
    <row r="9" spans="1:17" x14ac:dyDescent="0.45">
      <c r="A9" s="7">
        <v>108</v>
      </c>
      <c r="B9" s="2" t="s">
        <v>23</v>
      </c>
      <c r="C9" s="2">
        <v>14</v>
      </c>
      <c r="D9" s="2">
        <f t="shared" si="0"/>
        <v>12700</v>
      </c>
      <c r="E9" s="2">
        <v>17</v>
      </c>
      <c r="F9" s="2">
        <f t="shared" si="1"/>
        <v>2540</v>
      </c>
      <c r="G9" s="3">
        <f t="shared" si="2"/>
        <v>5.2999999999999999E-2</v>
      </c>
      <c r="H9" s="2">
        <f t="shared" si="3"/>
        <v>808</v>
      </c>
      <c r="I9" s="2">
        <f t="shared" si="4"/>
        <v>14432</v>
      </c>
      <c r="J9" s="2">
        <f t="shared" si="5"/>
        <v>173</v>
      </c>
      <c r="K9" s="8" t="str">
        <f t="shared" si="6"/>
        <v>A</v>
      </c>
      <c r="M9" s="14" t="s">
        <v>30</v>
      </c>
      <c r="N9" s="14"/>
    </row>
    <row r="10" spans="1:17" x14ac:dyDescent="0.45">
      <c r="A10" s="7">
        <v>107</v>
      </c>
      <c r="B10" s="2" t="s">
        <v>22</v>
      </c>
      <c r="C10" s="2">
        <v>11</v>
      </c>
      <c r="D10" s="2">
        <f t="shared" si="0"/>
        <v>11000</v>
      </c>
      <c r="E10" s="2">
        <v>18</v>
      </c>
      <c r="F10" s="2">
        <f t="shared" si="1"/>
        <v>2200</v>
      </c>
      <c r="G10" s="3">
        <f t="shared" si="2"/>
        <v>6.4000000000000001E-2</v>
      </c>
      <c r="H10" s="2">
        <f t="shared" si="3"/>
        <v>845</v>
      </c>
      <c r="I10" s="2">
        <f t="shared" si="4"/>
        <v>12355</v>
      </c>
      <c r="J10" s="2">
        <f t="shared" si="5"/>
        <v>148</v>
      </c>
      <c r="K10" s="8" t="str">
        <f t="shared" si="6"/>
        <v>A</v>
      </c>
      <c r="M10" s="2" t="s">
        <v>5</v>
      </c>
      <c r="N10" s="2" t="s">
        <v>7</v>
      </c>
    </row>
    <row r="11" spans="1:17" x14ac:dyDescent="0.45">
      <c r="A11" s="7"/>
      <c r="B11" s="2"/>
      <c r="C11" s="2"/>
      <c r="D11" s="2"/>
      <c r="E11" s="2"/>
      <c r="F11" s="2"/>
      <c r="G11" s="3"/>
      <c r="H11" s="2"/>
      <c r="I11" s="2"/>
      <c r="J11" s="2"/>
      <c r="K11" s="8"/>
      <c r="M11" s="2" t="s">
        <v>31</v>
      </c>
      <c r="N11" s="3">
        <v>6.4000000000000001E-2</v>
      </c>
    </row>
    <row r="12" spans="1:17" ht="18.600000000000001" thickBot="1" x14ac:dyDescent="0.5">
      <c r="A12" s="9"/>
      <c r="B12" s="10" t="s">
        <v>12</v>
      </c>
      <c r="C12" s="11"/>
      <c r="D12" s="11"/>
      <c r="E12" s="11">
        <f>SUM(E3:E10)</f>
        <v>111</v>
      </c>
      <c r="F12" s="11">
        <f>SUM(F3:F10)</f>
        <v>8880</v>
      </c>
      <c r="G12" s="11"/>
      <c r="H12" s="11">
        <f>SUM(H3:H10)</f>
        <v>5087</v>
      </c>
      <c r="I12" s="11">
        <f>SUM(I3:I10)</f>
        <v>92593</v>
      </c>
      <c r="J12" s="11">
        <f>SUM(J3:J10)</f>
        <v>1108</v>
      </c>
      <c r="K12" s="12"/>
      <c r="M12" s="2" t="s">
        <v>32</v>
      </c>
      <c r="N12" s="3">
        <v>5.2999999999999999E-2</v>
      </c>
    </row>
    <row r="13" spans="1:17" ht="18.600000000000001" thickBot="1" x14ac:dyDescent="0.5">
      <c r="M13" s="2" t="s">
        <v>33</v>
      </c>
      <c r="N13" s="3">
        <v>4.2000000000000003E-2</v>
      </c>
    </row>
    <row r="14" spans="1:17" x14ac:dyDescent="0.45">
      <c r="A14" s="4"/>
      <c r="B14" s="5" t="s">
        <v>5</v>
      </c>
      <c r="C14" s="5" t="s">
        <v>9</v>
      </c>
      <c r="D14" s="6" t="s">
        <v>10</v>
      </c>
    </row>
    <row r="15" spans="1:17" x14ac:dyDescent="0.45">
      <c r="A15" s="18" t="s">
        <v>13</v>
      </c>
      <c r="B15" s="2">
        <f>ROUND(AVERAGE(E3:E10),0)</f>
        <v>14</v>
      </c>
      <c r="C15" s="2">
        <f>ROUND(AVERAGE(I3:I10),0)</f>
        <v>11574</v>
      </c>
      <c r="D15" s="13">
        <f>ROUND(AVERAGE(J3:J10),0)</f>
        <v>139</v>
      </c>
    </row>
    <row r="16" spans="1:17" x14ac:dyDescent="0.45">
      <c r="A16" s="18" t="s">
        <v>14</v>
      </c>
      <c r="B16" s="2">
        <f>MAX(E3:E10)</f>
        <v>21</v>
      </c>
      <c r="C16" s="2">
        <f>MAX(I3:I10)</f>
        <v>14432</v>
      </c>
      <c r="D16" s="13">
        <f>MAX(J3:J10)</f>
        <v>173</v>
      </c>
    </row>
    <row r="17" spans="1:4" ht="18.600000000000001" thickBot="1" x14ac:dyDescent="0.5">
      <c r="A17" s="19" t="s">
        <v>15</v>
      </c>
      <c r="B17" s="11">
        <f>MIN(E3:E10)</f>
        <v>9</v>
      </c>
      <c r="C17" s="11">
        <f>MIN(I3:I10)</f>
        <v>9388</v>
      </c>
      <c r="D17" s="12">
        <f>MIN(J3:J10)</f>
        <v>112</v>
      </c>
    </row>
  </sheetData>
  <sortState xmlns:xlrd2="http://schemas.microsoft.com/office/spreadsheetml/2017/richdata2" ref="A3:K10">
    <sortCondition ref="H3:H10"/>
  </sortState>
  <mergeCells count="4">
    <mergeCell ref="M2:N2"/>
    <mergeCell ref="P2:Q2"/>
    <mergeCell ref="A1:K1"/>
    <mergeCell ref="M9:N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2020-02-28T23:37:30Z</dcterms:created>
  <dcterms:modified xsi:type="dcterms:W3CDTF">2020-04-28T10:53:57Z</dcterms:modified>
</cp:coreProperties>
</file>