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A71D24AA-CC0C-4967-BCC5-2120F6DB35C3}" xr6:coauthVersionLast="45" xr6:coauthVersionMax="45" xr10:uidLastSave="{00000000-0000-0000-0000-000000000000}"/>
  <bookViews>
    <workbookView xWindow="-108" yWindow="-108" windowWidth="23256" windowHeight="12576" xr2:uid="{368366D0-21FA-4649-AC31-201FE2EEFC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N26" i="1" l="1"/>
  <c r="M28" i="1"/>
  <c r="L22" i="1"/>
  <c r="H31" i="1"/>
  <c r="F31" i="1"/>
  <c r="G31" i="1" s="1"/>
  <c r="C31" i="1"/>
  <c r="B31" i="1"/>
  <c r="H30" i="1"/>
  <c r="F30" i="1"/>
  <c r="G30" i="1" s="1"/>
  <c r="C30" i="1"/>
  <c r="B30" i="1"/>
  <c r="H29" i="1"/>
  <c r="F29" i="1"/>
  <c r="G29" i="1" s="1"/>
  <c r="C29" i="1"/>
  <c r="B29" i="1"/>
  <c r="H28" i="1"/>
  <c r="G28" i="1"/>
  <c r="F28" i="1"/>
  <c r="C28" i="1"/>
  <c r="B28" i="1"/>
  <c r="H27" i="1"/>
  <c r="G27" i="1"/>
  <c r="F27" i="1"/>
  <c r="C27" i="1"/>
  <c r="B27" i="1"/>
  <c r="H26" i="1"/>
  <c r="G26" i="1"/>
  <c r="F26" i="1"/>
  <c r="C26" i="1"/>
  <c r="B26" i="1"/>
  <c r="H25" i="1"/>
  <c r="F25" i="1"/>
  <c r="G25" i="1" s="1"/>
  <c r="C25" i="1"/>
  <c r="B25" i="1"/>
  <c r="H24" i="1"/>
  <c r="G24" i="1"/>
  <c r="F24" i="1"/>
  <c r="C24" i="1"/>
  <c r="B24" i="1"/>
  <c r="H23" i="1"/>
  <c r="F23" i="1"/>
  <c r="G23" i="1" s="1"/>
  <c r="C23" i="1"/>
  <c r="B23" i="1"/>
  <c r="H22" i="1"/>
  <c r="F22" i="1"/>
  <c r="G22" i="1" s="1"/>
  <c r="C22" i="1"/>
  <c r="B22" i="1"/>
  <c r="H21" i="1"/>
  <c r="G21" i="1"/>
  <c r="F21" i="1"/>
  <c r="C21" i="1"/>
  <c r="B21" i="1"/>
  <c r="K20" i="1"/>
  <c r="H20" i="1"/>
  <c r="F20" i="1"/>
  <c r="G20" i="1" s="1"/>
  <c r="C20" i="1"/>
  <c r="H14" i="1"/>
  <c r="F14" i="1"/>
  <c r="G14" i="1" s="1"/>
  <c r="C14" i="1"/>
  <c r="B14" i="1"/>
  <c r="H13" i="1"/>
  <c r="F13" i="1"/>
  <c r="G13" i="1" s="1"/>
  <c r="C13" i="1"/>
  <c r="B13" i="1"/>
  <c r="H12" i="1"/>
  <c r="F12" i="1"/>
  <c r="G12" i="1" s="1"/>
  <c r="C12" i="1"/>
  <c r="B12" i="1"/>
  <c r="H11" i="1"/>
  <c r="F11" i="1"/>
  <c r="G11" i="1" s="1"/>
  <c r="C11" i="1"/>
  <c r="B11" i="1"/>
  <c r="H10" i="1"/>
  <c r="F10" i="1"/>
  <c r="G10" i="1" s="1"/>
  <c r="C10" i="1"/>
  <c r="B10" i="1"/>
  <c r="H9" i="1"/>
  <c r="F9" i="1"/>
  <c r="G9" i="1" s="1"/>
  <c r="C9" i="1"/>
  <c r="K28" i="1" s="1"/>
  <c r="B9" i="1"/>
  <c r="H8" i="1"/>
  <c r="G8" i="1"/>
  <c r="F8" i="1"/>
  <c r="C8" i="1"/>
  <c r="B8" i="1"/>
  <c r="H7" i="1"/>
  <c r="F7" i="1"/>
  <c r="G7" i="1" s="1"/>
  <c r="C7" i="1"/>
  <c r="B7" i="1"/>
  <c r="H6" i="1"/>
  <c r="F6" i="1"/>
  <c r="G6" i="1" s="1"/>
  <c r="C6" i="1"/>
  <c r="B6" i="1"/>
  <c r="H5" i="1"/>
  <c r="F5" i="1"/>
  <c r="G5" i="1" s="1"/>
  <c r="C5" i="1"/>
  <c r="B5" i="1"/>
  <c r="H4" i="1"/>
  <c r="F4" i="1"/>
  <c r="G4" i="1" s="1"/>
  <c r="C4" i="1"/>
  <c r="B4" i="1"/>
  <c r="H3" i="1"/>
  <c r="F3" i="1"/>
  <c r="G3" i="1" s="1"/>
  <c r="C3" i="1"/>
  <c r="N27" i="1" s="1"/>
  <c r="B3" i="1"/>
  <c r="L21" i="1" s="1"/>
  <c r="L26" i="1" l="1"/>
  <c r="K29" i="1"/>
  <c r="M29" i="1"/>
  <c r="K27" i="1"/>
  <c r="M27" i="1"/>
  <c r="K21" i="1"/>
  <c r="K26" i="1"/>
  <c r="M26" i="1"/>
  <c r="M31" i="1" s="1"/>
  <c r="K22" i="1"/>
  <c r="M22" i="1" s="1"/>
  <c r="L29" i="1"/>
  <c r="O29" i="1" s="1"/>
  <c r="N29" i="1"/>
  <c r="L20" i="1"/>
  <c r="L28" i="1"/>
  <c r="O28" i="1" s="1"/>
  <c r="N28" i="1"/>
  <c r="N31" i="1" s="1"/>
  <c r="L27" i="1"/>
  <c r="O27" i="1" s="1"/>
  <c r="K31" i="1"/>
  <c r="G33" i="1"/>
  <c r="F33" i="1"/>
  <c r="E33" i="1"/>
  <c r="D33" i="1"/>
  <c r="P27" i="1" l="1"/>
  <c r="Q27" i="1" s="1"/>
  <c r="P28" i="1"/>
  <c r="Q28" i="1" s="1"/>
  <c r="P29" i="1"/>
  <c r="Q29" i="1" s="1"/>
  <c r="M20" i="1"/>
  <c r="O26" i="1"/>
  <c r="O31" i="1" s="1"/>
  <c r="M21" i="1"/>
  <c r="P26" i="1"/>
  <c r="P31" i="1" s="1"/>
  <c r="L31" i="1"/>
  <c r="E16" i="1"/>
  <c r="F16" i="1"/>
  <c r="G16" i="1"/>
  <c r="D16" i="1"/>
  <c r="Q26" i="1" l="1"/>
  <c r="Q31" i="1" s="1"/>
</calcChain>
</file>

<file path=xl/sharedStrings.xml><?xml version="1.0" encoding="utf-8"?>
<sst xmlns="http://schemas.openxmlformats.org/spreadsheetml/2006/main" count="76" uniqueCount="48">
  <si>
    <t>CO</t>
    <phoneticPr fontId="1"/>
  </si>
  <si>
    <t>製品名</t>
    <rPh sb="0" eb="3">
      <t>セイヒンメイ</t>
    </rPh>
    <phoneticPr fontId="1"/>
  </si>
  <si>
    <t>発注数</t>
    <rPh sb="0" eb="3">
      <t>ハッチュウスウ</t>
    </rPh>
    <phoneticPr fontId="1"/>
  </si>
  <si>
    <t>完成数</t>
    <rPh sb="0" eb="2">
      <t>カンセイ</t>
    </rPh>
    <rPh sb="2" eb="3">
      <t>スウ</t>
    </rPh>
    <phoneticPr fontId="1"/>
  </si>
  <si>
    <t>加工賃</t>
    <rPh sb="0" eb="3">
      <t>カコウチン</t>
    </rPh>
    <phoneticPr fontId="1"/>
  </si>
  <si>
    <t>補助金</t>
    <rPh sb="0" eb="3">
      <t>ホジョキン</t>
    </rPh>
    <phoneticPr fontId="1"/>
  </si>
  <si>
    <t>完成率</t>
    <rPh sb="0" eb="2">
      <t>カンセイ</t>
    </rPh>
    <rPh sb="2" eb="3">
      <t>リツ</t>
    </rPh>
    <phoneticPr fontId="1"/>
  </si>
  <si>
    <t>合計</t>
    <rPh sb="0" eb="2">
      <t>ゴウケイ</t>
    </rPh>
    <phoneticPr fontId="1"/>
  </si>
  <si>
    <t>分類別</t>
    <rPh sb="0" eb="2">
      <t>ブンルイ</t>
    </rPh>
    <rPh sb="2" eb="3">
      <t>ベツ</t>
    </rPh>
    <phoneticPr fontId="1"/>
  </si>
  <si>
    <t>分類別総括表</t>
    <rPh sb="0" eb="2">
      <t>ブンルイ</t>
    </rPh>
    <rPh sb="2" eb="3">
      <t>ベツ</t>
    </rPh>
    <rPh sb="3" eb="6">
      <t>ソウカツヒョウ</t>
    </rPh>
    <phoneticPr fontId="1"/>
  </si>
  <si>
    <t>ねじ</t>
    <phoneticPr fontId="1"/>
  </si>
  <si>
    <t>ボルト</t>
    <phoneticPr fontId="1"/>
  </si>
  <si>
    <t>ナット</t>
    <phoneticPr fontId="1"/>
  </si>
  <si>
    <t>加工賃支払額計算表</t>
    <rPh sb="0" eb="3">
      <t>カコウチン</t>
    </rPh>
    <rPh sb="3" eb="5">
      <t>シハライ</t>
    </rPh>
    <rPh sb="5" eb="6">
      <t>ガク</t>
    </rPh>
    <rPh sb="6" eb="8">
      <t>ケイサン</t>
    </rPh>
    <rPh sb="8" eb="9">
      <t>ヒョウ</t>
    </rPh>
    <phoneticPr fontId="1"/>
  </si>
  <si>
    <t>発注先名</t>
    <rPh sb="0" eb="2">
      <t>ハッチュウ</t>
    </rPh>
    <rPh sb="2" eb="3">
      <t>サキ</t>
    </rPh>
    <rPh sb="3" eb="4">
      <t>メイ</t>
    </rPh>
    <phoneticPr fontId="1"/>
  </si>
  <si>
    <t>加工保証金</t>
    <rPh sb="0" eb="2">
      <t>カコウ</t>
    </rPh>
    <rPh sb="2" eb="5">
      <t>ホショウキン</t>
    </rPh>
    <phoneticPr fontId="1"/>
  </si>
  <si>
    <t>特別報奨金</t>
    <rPh sb="0" eb="2">
      <t>トクベツ</t>
    </rPh>
    <rPh sb="2" eb="5">
      <t>ホウショウキン</t>
    </rPh>
    <phoneticPr fontId="1"/>
  </si>
  <si>
    <t>支払額</t>
    <rPh sb="0" eb="3">
      <t>シハライガク</t>
    </rPh>
    <phoneticPr fontId="1"/>
  </si>
  <si>
    <t>木村製作所</t>
    <rPh sb="0" eb="2">
      <t>キムラ</t>
    </rPh>
    <rPh sb="2" eb="5">
      <t>セイサクジョ</t>
    </rPh>
    <phoneticPr fontId="1"/>
  </si>
  <si>
    <t>長尾T業</t>
    <rPh sb="0" eb="2">
      <t>ナガオ</t>
    </rPh>
    <rPh sb="3" eb="4">
      <t>ギョウ</t>
    </rPh>
    <phoneticPr fontId="1"/>
  </si>
  <si>
    <t>松山精工</t>
    <rPh sb="0" eb="1">
      <t>マツ</t>
    </rPh>
    <rPh sb="1" eb="2">
      <t>ヤマ</t>
    </rPh>
    <rPh sb="2" eb="4">
      <t>セイコウ</t>
    </rPh>
    <phoneticPr fontId="1"/>
  </si>
  <si>
    <t>発注先テーブル</t>
    <rPh sb="0" eb="3">
      <t>ハッチュウサキ</t>
    </rPh>
    <phoneticPr fontId="1"/>
  </si>
  <si>
    <t>発CO</t>
    <rPh sb="0" eb="1">
      <t>ハツ</t>
    </rPh>
    <phoneticPr fontId="1"/>
  </si>
  <si>
    <t>コード</t>
    <phoneticPr fontId="1"/>
  </si>
  <si>
    <t>乗率</t>
    <rPh sb="0" eb="2">
      <t>ジョウリツ</t>
    </rPh>
    <phoneticPr fontId="1"/>
  </si>
  <si>
    <t>木村製作</t>
    <rPh sb="0" eb="2">
      <t>キムラ</t>
    </rPh>
    <rPh sb="2" eb="4">
      <t>セイサク</t>
    </rPh>
    <phoneticPr fontId="1"/>
  </si>
  <si>
    <t>長尾工業</t>
    <rPh sb="0" eb="2">
      <t>ナガオ</t>
    </rPh>
    <rPh sb="2" eb="4">
      <t>コウギョウ</t>
    </rPh>
    <phoneticPr fontId="1"/>
  </si>
  <si>
    <t>松山精工</t>
    <rPh sb="0" eb="2">
      <t>マツヤマ</t>
    </rPh>
    <rPh sb="2" eb="4">
      <t>セイコウ</t>
    </rPh>
    <phoneticPr fontId="1"/>
  </si>
  <si>
    <t>K</t>
    <phoneticPr fontId="1"/>
  </si>
  <si>
    <t>S</t>
    <phoneticPr fontId="1"/>
  </si>
  <si>
    <t>N</t>
    <phoneticPr fontId="1"/>
  </si>
  <si>
    <t>M</t>
    <phoneticPr fontId="1"/>
  </si>
  <si>
    <t>分類名</t>
    <rPh sb="0" eb="2">
      <t>ブンルイ</t>
    </rPh>
    <rPh sb="2" eb="3">
      <t>メイ</t>
    </rPh>
    <phoneticPr fontId="1"/>
  </si>
  <si>
    <t>加工単価</t>
    <rPh sb="0" eb="2">
      <t>カコウ</t>
    </rPh>
    <rPh sb="2" eb="4">
      <t>タンカ</t>
    </rPh>
    <phoneticPr fontId="1"/>
  </si>
  <si>
    <t>分類テーブル</t>
    <rPh sb="0" eb="2">
      <t>ブンルイ</t>
    </rPh>
    <phoneticPr fontId="1"/>
  </si>
  <si>
    <t>加工賃計算表（前期）</t>
    <rPh sb="0" eb="3">
      <t>カコウチン</t>
    </rPh>
    <rPh sb="3" eb="5">
      <t>ケイサン</t>
    </rPh>
    <rPh sb="5" eb="6">
      <t>ヒョウ</t>
    </rPh>
    <rPh sb="7" eb="9">
      <t>ゼンキ</t>
    </rPh>
    <phoneticPr fontId="1"/>
  </si>
  <si>
    <t>発注先名</t>
    <rPh sb="0" eb="4">
      <t>ハッチュウサキメイ</t>
    </rPh>
    <phoneticPr fontId="1"/>
  </si>
  <si>
    <t>製品名</t>
    <rPh sb="0" eb="3">
      <t>セイヒンメイ</t>
    </rPh>
    <phoneticPr fontId="1"/>
  </si>
  <si>
    <t>*ねじ</t>
    <phoneticPr fontId="1"/>
  </si>
  <si>
    <t>*ボルト</t>
    <phoneticPr fontId="1"/>
  </si>
  <si>
    <t>*ナット</t>
    <phoneticPr fontId="1"/>
  </si>
  <si>
    <t>発注先名</t>
    <rPh sb="0" eb="2">
      <t>ハッチュウ</t>
    </rPh>
    <rPh sb="2" eb="3">
      <t>サキ</t>
    </rPh>
    <rPh sb="3" eb="4">
      <t>メイ</t>
    </rPh>
    <phoneticPr fontId="1"/>
  </si>
  <si>
    <t>長尾工業</t>
    <rPh sb="0" eb="2">
      <t>ナガオ</t>
    </rPh>
    <rPh sb="2" eb="4">
      <t>コウギョウ</t>
    </rPh>
    <phoneticPr fontId="1"/>
  </si>
  <si>
    <t>松山精工</t>
    <rPh sb="0" eb="2">
      <t>マツヤマ</t>
    </rPh>
    <rPh sb="2" eb="4">
      <t>セイコウ</t>
    </rPh>
    <phoneticPr fontId="1"/>
  </si>
  <si>
    <t>木村製作</t>
    <rPh sb="0" eb="2">
      <t>キムラ</t>
    </rPh>
    <rPh sb="2" eb="4">
      <t>セイサク</t>
    </rPh>
    <phoneticPr fontId="1"/>
  </si>
  <si>
    <t>構成比率</t>
    <rPh sb="0" eb="2">
      <t>コウセイ</t>
    </rPh>
    <rPh sb="2" eb="4">
      <t>ヒリツ</t>
    </rPh>
    <phoneticPr fontId="1"/>
  </si>
  <si>
    <t>加工賃計算表（後期）</t>
    <rPh sb="0" eb="3">
      <t>カコウチン</t>
    </rPh>
    <rPh sb="3" eb="5">
      <t>ケイサン</t>
    </rPh>
    <rPh sb="5" eb="6">
      <t>ヒョウ</t>
    </rPh>
    <rPh sb="7" eb="9">
      <t>コウキ</t>
    </rPh>
    <phoneticPr fontId="1"/>
  </si>
  <si>
    <t>SK精機</t>
    <rPh sb="2" eb="4">
      <t>セイキ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</si>
</sst>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9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発注先別の比較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Sheet1!$Q$25</c:f>
              <c:strCache>
                <c:ptCount val="1"/>
                <c:pt idx="0">
                  <c:v>支払額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Sheet1!$J$26:$J$29</c:f>
              <c:strCache>
                <c:ptCount val="4"/>
                <c:pt idx="0">
                  <c:v>松山精工</c:v>
                </c:pt>
                <c:pt idx="1">
                  <c:v>長尾T業</c:v>
                </c:pt>
                <c:pt idx="2">
                  <c:v>SK精機</c:v>
                </c:pt>
                <c:pt idx="3">
                  <c:v>木村製作所</c:v>
                </c:pt>
              </c:strCache>
            </c:strRef>
          </c:cat>
          <c:val>
            <c:numRef>
              <c:f>Sheet1!$Q$26:$Q$29</c:f>
              <c:numCache>
                <c:formatCode>#,##0_ </c:formatCode>
                <c:ptCount val="4"/>
                <c:pt idx="0">
                  <c:v>1248647</c:v>
                </c:pt>
                <c:pt idx="1">
                  <c:v>1226254</c:v>
                </c:pt>
                <c:pt idx="2">
                  <c:v>1147950</c:v>
                </c:pt>
                <c:pt idx="3">
                  <c:v>1087770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13-4FDA-ADBD-62B269E3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3026792"/>
        <c:axId val="9030254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Sheet1!$M$25</c15:sqref>
                        </c15:formulaRef>
                      </c:ext>
                    </c:extLst>
                    <c:strCache>
                      <c:ptCount val="1"/>
                      <c:pt idx="0">
                        <c:v>加工賃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Sheet1!$J$26:$J$29</c15:sqref>
                        </c15:formulaRef>
                      </c:ext>
                    </c:extLst>
                    <c:strCache>
                      <c:ptCount val="4"/>
                      <c:pt idx="0">
                        <c:v>松山精工</c:v>
                      </c:pt>
                      <c:pt idx="1">
                        <c:v>長尾T業</c:v>
                      </c:pt>
                      <c:pt idx="2">
                        <c:v>SK精機</c:v>
                      </c:pt>
                      <c:pt idx="3">
                        <c:v>木村製作所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Sheet1!$M$26:$M$29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1096447</c:v>
                      </c:pt>
                      <c:pt idx="1">
                        <c:v>1082954</c:v>
                      </c:pt>
                      <c:pt idx="2">
                        <c:v>1054900</c:v>
                      </c:pt>
                      <c:pt idx="3">
                        <c:v>997000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113-4FDA-ADBD-62B269E3449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Sheet1!$L$25</c:f>
              <c:strCache>
                <c:ptCount val="1"/>
                <c:pt idx="0">
                  <c:v>完成数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Sheet1!$J$26:$J$29</c:f>
              <c:strCache>
                <c:ptCount val="4"/>
                <c:pt idx="0">
                  <c:v>松山精工</c:v>
                </c:pt>
                <c:pt idx="1">
                  <c:v>長尾T業</c:v>
                </c:pt>
                <c:pt idx="2">
                  <c:v>SK精機</c:v>
                </c:pt>
                <c:pt idx="3">
                  <c:v>木村製作所</c:v>
                </c:pt>
              </c:strCache>
            </c:strRef>
          </c:cat>
          <c:val>
            <c:numRef>
              <c:f>Sheet1!$L$26:$L$29</c:f>
              <c:numCache>
                <c:formatCode>#,##0_ </c:formatCode>
                <c:ptCount val="4"/>
                <c:pt idx="0">
                  <c:v>8008</c:v>
                </c:pt>
                <c:pt idx="1">
                  <c:v>7894</c:v>
                </c:pt>
                <c:pt idx="2">
                  <c:v>7727</c:v>
                </c:pt>
                <c:pt idx="3">
                  <c:v>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3-4FDA-ADBD-62B269E3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653352"/>
        <c:axId val="779657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Sheet1!$N$25</c15:sqref>
                        </c15:formulaRef>
                      </c:ext>
                    </c:extLst>
                    <c:strCache>
                      <c:ptCount val="1"/>
                      <c:pt idx="0">
                        <c:v>補助金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Sheet1!$J$26:$J$29</c15:sqref>
                        </c15:formulaRef>
                      </c:ext>
                    </c:extLst>
                    <c:strCache>
                      <c:ptCount val="4"/>
                      <c:pt idx="0">
                        <c:v>松山精工</c:v>
                      </c:pt>
                      <c:pt idx="1">
                        <c:v>長尾T業</c:v>
                      </c:pt>
                      <c:pt idx="2">
                        <c:v>SK精機</c:v>
                      </c:pt>
                      <c:pt idx="3">
                        <c:v>木村製作所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Sheet1!$N$26:$N$29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42760</c:v>
                      </c:pt>
                      <c:pt idx="1">
                        <c:v>34640</c:v>
                      </c:pt>
                      <c:pt idx="2">
                        <c:v>35870</c:v>
                      </c:pt>
                      <c:pt idx="3">
                        <c:v>36890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113-4FDA-ADBD-62B269E3449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Sheet1!$O$25</c15:sqref>
                        </c15:formulaRef>
                      </c:ext>
                    </c:extLst>
                    <c:strCache>
                      <c:ptCount val="1"/>
                      <c:pt idx="0">
                        <c:v>加工保証金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Sheet1!$J$26:$J$29</c15:sqref>
                        </c15:formulaRef>
                      </c:ext>
                    </c:extLst>
                    <c:strCache>
                      <c:ptCount val="4"/>
                      <c:pt idx="0">
                        <c:v>松山精工</c:v>
                      </c:pt>
                      <c:pt idx="1">
                        <c:v>長尾T業</c:v>
                      </c:pt>
                      <c:pt idx="2">
                        <c:v>SK精機</c:v>
                      </c:pt>
                      <c:pt idx="3">
                        <c:v>木村製作所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Sheet1!$O$26:$O$29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59440</c:v>
                      </c:pt>
                      <c:pt idx="1">
                        <c:v>58660</c:v>
                      </c:pt>
                      <c:pt idx="2">
                        <c:v>57180</c:v>
                      </c:pt>
                      <c:pt idx="3">
                        <c:v>53880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113-4FDA-ADBD-62B269E3449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Sheet1!$P$25</c15:sqref>
                        </c15:formulaRef>
                      </c:ext>
                    </c:extLst>
                    <c:strCache>
                      <c:ptCount val="1"/>
                      <c:pt idx="0">
                        <c:v>特別報奨金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Sheet1!$J$26:$J$29</c15:sqref>
                        </c15:formulaRef>
                      </c:ext>
                    </c:extLst>
                    <c:strCache>
                      <c:ptCount val="4"/>
                      <c:pt idx="0">
                        <c:v>松山精工</c:v>
                      </c:pt>
                      <c:pt idx="1">
                        <c:v>長尾T業</c:v>
                      </c:pt>
                      <c:pt idx="2">
                        <c:v>SK精機</c:v>
                      </c:pt>
                      <c:pt idx="3">
                        <c:v>木村製作所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Sheet1!$P$26:$P$29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50000</c:v>
                      </c:pt>
                      <c:pt idx="1">
                        <c:v>50000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113-4FDA-ADBD-62B269E34490}"/>
                  </c:ext>
                </c:extLst>
              </c15:ser>
            </c15:filteredLineSeries>
          </c:ext>
        </c:extLst>
      </c:lineChart>
      <c:catAx>
        <c:axId val="77965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9657288"/>
        <c:crosses val="autoZero"/>
        <c:auto val="1"/>
        <c:lblAlgn val="ctr"/>
        <c:lblOffset val="100"/>
        <c:noMultiLvlLbl val="0"/>
      </c:catAx>
      <c:valAx>
        <c:axId val="77965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9653352"/>
        <c:crosses val="autoZero"/>
        <c:crossBetween val="between"/>
      </c:valAx>
      <c:valAx>
        <c:axId val="9030254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3026792"/>
        <c:crosses val="max"/>
        <c:crossBetween val="between"/>
      </c:valAx>
      <c:catAx>
        <c:axId val="903026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3025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31</xdr:row>
      <xdr:rowOff>186690</xdr:rowOff>
    </xdr:from>
    <xdr:to>
      <xdr:col>15</xdr:col>
      <xdr:colOff>179070</xdr:colOff>
      <xdr:row>43</xdr:row>
      <xdr:rowOff>186690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C5E491-5C72-4C55-9058-5EE2892B7D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B25E-C25B-47D1-8618-B3F331524395}">
  <dimension ref="A1:S33"/>
  <sheetViews>
    <sheetView tabSelected="1" topLeftCell="A25" workbookViewId="0">
      <selection activeCell="Q22" sqref="Q22"/>
    </sheetView>
  </sheetViews>
  <sheetFormatPr defaultRowHeight="18" x14ac:dyDescent="0.45"/>
  <cols>
    <col min="1" max="1" width="4.3984375" bestFit="1" customWidth="1"/>
    <col min="2" max="2" width="8.5" bestFit="1" customWidth="1"/>
    <col min="3" max="3" width="8.59765625" bestFit="1" customWidth="1"/>
    <col min="4" max="5" width="7.3984375" bestFit="1" customWidth="1"/>
    <col min="6" max="6" width="9.8984375" bestFit="1" customWidth="1"/>
    <col min="7" max="7" width="7.3984375" bestFit="1" customWidth="1"/>
    <col min="8" max="8" width="6.796875" bestFit="1" customWidth="1"/>
    <col min="9" max="9" width="4.69921875" customWidth="1"/>
    <col min="10" max="10" width="10.3984375" bestFit="1" customWidth="1"/>
    <col min="11" max="11" width="8.59765625" bestFit="1" customWidth="1"/>
    <col min="12" max="13" width="9.8984375" bestFit="1" customWidth="1"/>
    <col min="14" max="14" width="8.3984375" bestFit="1" customWidth="1"/>
    <col min="15" max="16" width="10.3984375" bestFit="1" customWidth="1"/>
    <col min="17" max="17" width="9.8984375" bestFit="1" customWidth="1"/>
    <col min="18" max="19" width="8.59765625" bestFit="1" customWidth="1"/>
  </cols>
  <sheetData>
    <row r="1" spans="1:13" ht="18.600000000000001" thickBot="1" x14ac:dyDescent="0.5">
      <c r="A1" s="22" t="s">
        <v>35</v>
      </c>
      <c r="B1" s="22"/>
      <c r="C1" s="22"/>
      <c r="D1" s="22"/>
      <c r="E1" s="22"/>
      <c r="F1" s="22"/>
      <c r="G1" s="22"/>
      <c r="H1" s="22"/>
      <c r="J1" s="24" t="s">
        <v>21</v>
      </c>
      <c r="K1" s="24"/>
      <c r="L1" s="24"/>
      <c r="M1" s="24"/>
    </row>
    <row r="2" spans="1:13" x14ac:dyDescent="0.45">
      <c r="A2" s="6" t="s">
        <v>0</v>
      </c>
      <c r="B2" s="7" t="s">
        <v>1</v>
      </c>
      <c r="C2" s="7" t="s">
        <v>36</v>
      </c>
      <c r="D2" s="7" t="s">
        <v>2</v>
      </c>
      <c r="E2" s="7" t="s">
        <v>3</v>
      </c>
      <c r="F2" s="7" t="s">
        <v>4</v>
      </c>
      <c r="G2" s="7" t="s">
        <v>5</v>
      </c>
      <c r="H2" s="8" t="s">
        <v>6</v>
      </c>
      <c r="J2" s="1" t="s">
        <v>22</v>
      </c>
      <c r="K2" s="1" t="s">
        <v>14</v>
      </c>
      <c r="L2" s="1" t="s">
        <v>23</v>
      </c>
      <c r="M2" s="1" t="s">
        <v>24</v>
      </c>
    </row>
    <row r="3" spans="1:13" x14ac:dyDescent="0.45">
      <c r="A3" s="9">
        <v>101</v>
      </c>
      <c r="B3" s="1" t="str">
        <f>VLOOKUP(MOD(A3,100),$J$3:$L$6,3,0)&amp;VLOOKUP(A3,$J$10:$K$12,2,1)</f>
        <v>Kねじ</v>
      </c>
      <c r="C3" s="1" t="str">
        <f>VLOOKUP(MOD(A3,100),$J$3:$K$6,2,0)</f>
        <v>木村製作</v>
      </c>
      <c r="D3" s="3">
        <v>1324</v>
      </c>
      <c r="E3" s="3">
        <v>1232</v>
      </c>
      <c r="F3" s="3">
        <f>VLOOKUP(A3,$J$10:$L$12,3,1)*E3</f>
        <v>152768</v>
      </c>
      <c r="G3" s="3">
        <f>ROUND(VLOOKUP(MOD(A3,100),$J$3:$M$6,4,0)*F3,-1)</f>
        <v>5650</v>
      </c>
      <c r="H3" s="10">
        <f>ROUNDUP(E3/D3,3)</f>
        <v>0.93100000000000005</v>
      </c>
      <c r="J3" s="1">
        <v>1</v>
      </c>
      <c r="K3" s="1" t="s">
        <v>25</v>
      </c>
      <c r="L3" s="1" t="s">
        <v>28</v>
      </c>
      <c r="M3" s="2">
        <v>3.6999999999999998E-2</v>
      </c>
    </row>
    <row r="4" spans="1:13" x14ac:dyDescent="0.45">
      <c r="A4" s="9">
        <v>102</v>
      </c>
      <c r="B4" s="1" t="str">
        <f t="shared" ref="B4:B14" si="0">VLOOKUP(MOD(A4,100),$J$3:$L$6,3,0)&amp;VLOOKUP(A4,$J$10:$K$12,2,1)</f>
        <v>Sねじ</v>
      </c>
      <c r="C4" s="1" t="str">
        <f t="shared" ref="C4:C14" si="1">VLOOKUP(MOD(A4,100),$J$3:$K$6,2,0)</f>
        <v>SK精機</v>
      </c>
      <c r="D4" s="3">
        <v>1462</v>
      </c>
      <c r="E4" s="3">
        <v>1371</v>
      </c>
      <c r="F4" s="3">
        <f t="shared" ref="F4:F14" si="2">VLOOKUP(A4,$J$10:$L$12,3,1)*E4</f>
        <v>170004</v>
      </c>
      <c r="G4" s="3">
        <f t="shared" ref="G4:G14" si="3">ROUND(VLOOKUP(MOD(A4,100),$J$3:$M$6,4,0)*F4,-1)</f>
        <v>5780</v>
      </c>
      <c r="H4" s="10">
        <f t="shared" ref="H4:H14" si="4">ROUNDUP(E4/D4,3)</f>
        <v>0.93800000000000006</v>
      </c>
      <c r="J4" s="1">
        <v>2</v>
      </c>
      <c r="K4" s="1" t="s">
        <v>47</v>
      </c>
      <c r="L4" s="1" t="s">
        <v>29</v>
      </c>
      <c r="M4" s="2">
        <v>3.4000000000000002E-2</v>
      </c>
    </row>
    <row r="5" spans="1:13" x14ac:dyDescent="0.45">
      <c r="A5" s="9">
        <v>103</v>
      </c>
      <c r="B5" s="1" t="str">
        <f t="shared" si="0"/>
        <v>Nねじ</v>
      </c>
      <c r="C5" s="1" t="str">
        <f t="shared" si="1"/>
        <v>長尾工業</v>
      </c>
      <c r="D5" s="3">
        <v>1256</v>
      </c>
      <c r="E5" s="3">
        <v>1202</v>
      </c>
      <c r="F5" s="3">
        <f t="shared" si="2"/>
        <v>149048</v>
      </c>
      <c r="G5" s="3">
        <f t="shared" si="3"/>
        <v>4770</v>
      </c>
      <c r="H5" s="10">
        <f t="shared" si="4"/>
        <v>0.95799999999999996</v>
      </c>
      <c r="J5" s="1">
        <v>3</v>
      </c>
      <c r="K5" s="1" t="s">
        <v>26</v>
      </c>
      <c r="L5" s="1" t="s">
        <v>30</v>
      </c>
      <c r="M5" s="2">
        <v>3.2000000000000001E-2</v>
      </c>
    </row>
    <row r="6" spans="1:13" x14ac:dyDescent="0.45">
      <c r="A6" s="9">
        <v>104</v>
      </c>
      <c r="B6" s="1" t="str">
        <f t="shared" si="0"/>
        <v>Mねじ</v>
      </c>
      <c r="C6" s="1" t="str">
        <f t="shared" si="1"/>
        <v>松山精工</v>
      </c>
      <c r="D6" s="3">
        <v>1301</v>
      </c>
      <c r="E6" s="3">
        <v>1212</v>
      </c>
      <c r="F6" s="3">
        <f t="shared" si="2"/>
        <v>150288</v>
      </c>
      <c r="G6" s="3">
        <f t="shared" si="3"/>
        <v>5860</v>
      </c>
      <c r="H6" s="10">
        <f t="shared" si="4"/>
        <v>0.93200000000000005</v>
      </c>
      <c r="J6" s="1">
        <v>4</v>
      </c>
      <c r="K6" s="1" t="s">
        <v>27</v>
      </c>
      <c r="L6" s="1" t="s">
        <v>31</v>
      </c>
      <c r="M6" s="2">
        <v>3.9E-2</v>
      </c>
    </row>
    <row r="7" spans="1:13" x14ac:dyDescent="0.45">
      <c r="A7" s="9">
        <v>201</v>
      </c>
      <c r="B7" s="1" t="str">
        <f t="shared" si="0"/>
        <v>Kボルト</v>
      </c>
      <c r="C7" s="1" t="str">
        <f t="shared" si="1"/>
        <v>木村製作</v>
      </c>
      <c r="D7" s="3">
        <v>1409</v>
      </c>
      <c r="E7" s="3">
        <v>1365</v>
      </c>
      <c r="F7" s="3">
        <f t="shared" si="2"/>
        <v>188370</v>
      </c>
      <c r="G7" s="3">
        <f t="shared" si="3"/>
        <v>6970</v>
      </c>
      <c r="H7" s="10">
        <f t="shared" si="4"/>
        <v>0.96899999999999997</v>
      </c>
    </row>
    <row r="8" spans="1:13" x14ac:dyDescent="0.45">
      <c r="A8" s="9">
        <v>202</v>
      </c>
      <c r="B8" s="1" t="str">
        <f t="shared" si="0"/>
        <v>Sボルト</v>
      </c>
      <c r="C8" s="1" t="str">
        <f t="shared" si="1"/>
        <v>SK精機</v>
      </c>
      <c r="D8" s="3">
        <v>1350</v>
      </c>
      <c r="E8" s="3">
        <v>1305</v>
      </c>
      <c r="F8" s="3">
        <f t="shared" si="2"/>
        <v>180090</v>
      </c>
      <c r="G8" s="3">
        <f t="shared" si="3"/>
        <v>6120</v>
      </c>
      <c r="H8" s="10">
        <f t="shared" si="4"/>
        <v>0.96699999999999997</v>
      </c>
      <c r="J8" s="24" t="s">
        <v>34</v>
      </c>
      <c r="K8" s="24"/>
      <c r="L8" s="24"/>
    </row>
    <row r="9" spans="1:13" x14ac:dyDescent="0.45">
      <c r="A9" s="9">
        <v>203</v>
      </c>
      <c r="B9" s="1" t="str">
        <f t="shared" si="0"/>
        <v>Nボルト</v>
      </c>
      <c r="C9" s="1" t="str">
        <f t="shared" si="1"/>
        <v>長尾工業</v>
      </c>
      <c r="D9" s="3">
        <v>1495</v>
      </c>
      <c r="E9" s="3">
        <v>1400</v>
      </c>
      <c r="F9" s="3">
        <f t="shared" si="2"/>
        <v>193200</v>
      </c>
      <c r="G9" s="3">
        <f t="shared" si="3"/>
        <v>6180</v>
      </c>
      <c r="H9" s="10">
        <f t="shared" si="4"/>
        <v>0.93700000000000006</v>
      </c>
      <c r="J9" s="1" t="s">
        <v>0</v>
      </c>
      <c r="K9" s="1" t="s">
        <v>32</v>
      </c>
      <c r="L9" s="1" t="s">
        <v>33</v>
      </c>
    </row>
    <row r="10" spans="1:13" x14ac:dyDescent="0.45">
      <c r="A10" s="9">
        <v>204</v>
      </c>
      <c r="B10" s="1" t="str">
        <f t="shared" si="0"/>
        <v>Mボルト</v>
      </c>
      <c r="C10" s="1" t="str">
        <f t="shared" si="1"/>
        <v>松山精工</v>
      </c>
      <c r="D10" s="3">
        <v>1507</v>
      </c>
      <c r="E10" s="3">
        <v>1423</v>
      </c>
      <c r="F10" s="3">
        <f t="shared" si="2"/>
        <v>196374</v>
      </c>
      <c r="G10" s="3">
        <f t="shared" si="3"/>
        <v>7660</v>
      </c>
      <c r="H10" s="10">
        <f t="shared" si="4"/>
        <v>0.94499999999999995</v>
      </c>
      <c r="J10" s="1">
        <v>100</v>
      </c>
      <c r="K10" s="1" t="s">
        <v>10</v>
      </c>
      <c r="L10" s="1">
        <v>124</v>
      </c>
    </row>
    <row r="11" spans="1:13" x14ac:dyDescent="0.45">
      <c r="A11" s="9">
        <v>301</v>
      </c>
      <c r="B11" s="1" t="str">
        <f t="shared" si="0"/>
        <v>Kナット</v>
      </c>
      <c r="C11" s="1" t="str">
        <f t="shared" si="1"/>
        <v>木村製作</v>
      </c>
      <c r="D11" s="3">
        <v>1241</v>
      </c>
      <c r="E11" s="3">
        <v>1168</v>
      </c>
      <c r="F11" s="3">
        <f t="shared" si="2"/>
        <v>174032</v>
      </c>
      <c r="G11" s="3">
        <f t="shared" si="3"/>
        <v>6440</v>
      </c>
      <c r="H11" s="10">
        <f t="shared" si="4"/>
        <v>0.94199999999999995</v>
      </c>
      <c r="J11" s="1">
        <v>200</v>
      </c>
      <c r="K11" s="1" t="s">
        <v>11</v>
      </c>
      <c r="L11" s="1">
        <v>138</v>
      </c>
    </row>
    <row r="12" spans="1:13" x14ac:dyDescent="0.45">
      <c r="A12" s="9">
        <v>302</v>
      </c>
      <c r="B12" s="1" t="str">
        <f t="shared" si="0"/>
        <v>Sナット</v>
      </c>
      <c r="C12" s="1" t="str">
        <f t="shared" si="1"/>
        <v>SK精機</v>
      </c>
      <c r="D12" s="3">
        <v>1337</v>
      </c>
      <c r="E12" s="3">
        <v>1263</v>
      </c>
      <c r="F12" s="3">
        <f t="shared" si="2"/>
        <v>188187</v>
      </c>
      <c r="G12" s="3">
        <f t="shared" si="3"/>
        <v>6400</v>
      </c>
      <c r="H12" s="10">
        <f t="shared" si="4"/>
        <v>0.94499999999999995</v>
      </c>
      <c r="J12" s="1">
        <v>300</v>
      </c>
      <c r="K12" s="1" t="s">
        <v>12</v>
      </c>
      <c r="L12" s="1">
        <v>149</v>
      </c>
    </row>
    <row r="13" spans="1:13" x14ac:dyDescent="0.45">
      <c r="A13" s="9">
        <v>303</v>
      </c>
      <c r="B13" s="1" t="str">
        <f t="shared" si="0"/>
        <v>Nナット</v>
      </c>
      <c r="C13" s="1" t="str">
        <f t="shared" si="1"/>
        <v>長尾工業</v>
      </c>
      <c r="D13" s="3">
        <v>1368</v>
      </c>
      <c r="E13" s="3">
        <v>1311</v>
      </c>
      <c r="F13" s="3">
        <f t="shared" si="2"/>
        <v>195339</v>
      </c>
      <c r="G13" s="3">
        <f t="shared" si="3"/>
        <v>6250</v>
      </c>
      <c r="H13" s="10">
        <f t="shared" si="4"/>
        <v>0.95899999999999996</v>
      </c>
    </row>
    <row r="14" spans="1:13" x14ac:dyDescent="0.45">
      <c r="A14" s="9">
        <v>304</v>
      </c>
      <c r="B14" s="1" t="str">
        <f t="shared" si="0"/>
        <v>Mナット</v>
      </c>
      <c r="C14" s="1" t="str">
        <f t="shared" si="1"/>
        <v>松山精工</v>
      </c>
      <c r="D14" s="3">
        <v>1366</v>
      </c>
      <c r="E14" s="3">
        <v>1308</v>
      </c>
      <c r="F14" s="3">
        <f t="shared" si="2"/>
        <v>194892</v>
      </c>
      <c r="G14" s="3">
        <f t="shared" si="3"/>
        <v>7600</v>
      </c>
      <c r="H14" s="10">
        <f t="shared" si="4"/>
        <v>0.95799999999999996</v>
      </c>
    </row>
    <row r="15" spans="1:13" x14ac:dyDescent="0.45">
      <c r="A15" s="9"/>
      <c r="B15" s="1"/>
      <c r="C15" s="1"/>
      <c r="D15" s="3"/>
      <c r="E15" s="3"/>
      <c r="F15" s="3"/>
      <c r="G15" s="3"/>
      <c r="H15" s="11"/>
    </row>
    <row r="16" spans="1:13" ht="18.600000000000001" thickBot="1" x14ac:dyDescent="0.5">
      <c r="A16" s="12"/>
      <c r="B16" s="13" t="s">
        <v>7</v>
      </c>
      <c r="C16" s="13"/>
      <c r="D16" s="14">
        <f>SUM(D3:D14)</f>
        <v>16416</v>
      </c>
      <c r="E16" s="14">
        <f t="shared" ref="E16:G16" si="5">SUM(E3:E14)</f>
        <v>15560</v>
      </c>
      <c r="F16" s="14">
        <f t="shared" si="5"/>
        <v>2132592</v>
      </c>
      <c r="G16" s="14">
        <f t="shared" si="5"/>
        <v>75680</v>
      </c>
      <c r="H16" s="15"/>
    </row>
    <row r="17" spans="1:19" x14ac:dyDescent="0.45">
      <c r="P17" s="5" t="s">
        <v>37</v>
      </c>
      <c r="Q17" s="5" t="s">
        <v>37</v>
      </c>
      <c r="R17" s="5" t="s">
        <v>37</v>
      </c>
    </row>
    <row r="18" spans="1:19" ht="18.600000000000001" thickBot="1" x14ac:dyDescent="0.5">
      <c r="A18" s="22" t="s">
        <v>46</v>
      </c>
      <c r="B18" s="22"/>
      <c r="C18" s="22"/>
      <c r="D18" s="22"/>
      <c r="E18" s="22"/>
      <c r="F18" s="22"/>
      <c r="G18" s="22"/>
      <c r="H18" s="22"/>
      <c r="J18" s="22" t="s">
        <v>9</v>
      </c>
      <c r="K18" s="22"/>
      <c r="L18" s="22"/>
      <c r="M18" s="22"/>
      <c r="N18" s="4"/>
      <c r="P18" s="5" t="s">
        <v>38</v>
      </c>
      <c r="Q18" s="5" t="s">
        <v>39</v>
      </c>
      <c r="R18" s="5" t="s">
        <v>40</v>
      </c>
    </row>
    <row r="19" spans="1:19" x14ac:dyDescent="0.45">
      <c r="A19" s="6" t="s">
        <v>0</v>
      </c>
      <c r="B19" s="7" t="s">
        <v>1</v>
      </c>
      <c r="C19" s="7" t="s">
        <v>36</v>
      </c>
      <c r="D19" s="7" t="s">
        <v>2</v>
      </c>
      <c r="E19" s="7" t="s">
        <v>3</v>
      </c>
      <c r="F19" s="7" t="s">
        <v>4</v>
      </c>
      <c r="G19" s="7" t="s">
        <v>5</v>
      </c>
      <c r="H19" s="8" t="s">
        <v>6</v>
      </c>
      <c r="J19" s="6" t="s">
        <v>8</v>
      </c>
      <c r="K19" s="7" t="s">
        <v>3</v>
      </c>
      <c r="L19" s="7" t="s">
        <v>4</v>
      </c>
      <c r="M19" s="8" t="s">
        <v>45</v>
      </c>
      <c r="N19" s="16"/>
    </row>
    <row r="20" spans="1:19" x14ac:dyDescent="0.45">
      <c r="A20" s="9">
        <v>101</v>
      </c>
      <c r="B20" s="1" t="str">
        <f>VLOOKUP(MOD(A20,100),$J$3:$L$6,3,0)&amp;VLOOKUP(A20,$J$10:$K$12,2,1)</f>
        <v>Kねじ</v>
      </c>
      <c r="C20" s="1" t="str">
        <f>VLOOKUP(MOD(A20,100),$J$3:$K$6,2,0)</f>
        <v>木村製作</v>
      </c>
      <c r="D20" s="3">
        <v>1206</v>
      </c>
      <c r="E20" s="3">
        <v>1151</v>
      </c>
      <c r="F20" s="3">
        <f>VLOOKUP(A20,$J$10:$L$12,3,1)*E20</f>
        <v>142724</v>
      </c>
      <c r="G20" s="3">
        <f>ROUND(VLOOKUP(MOD(A20,100),$J$3:$M$6,4,0)*F20,-1)</f>
        <v>5280</v>
      </c>
      <c r="H20" s="10">
        <f>ROUNDUP(E20/D20,3)</f>
        <v>0.95499999999999996</v>
      </c>
      <c r="J20" s="9" t="s">
        <v>10</v>
      </c>
      <c r="K20" s="3">
        <f>DSUM($A$2:$H$14,5,$P$17:$P$18)+DSUM($A$19:$H$31,5,$P$17:$P$18)</f>
        <v>10267</v>
      </c>
      <c r="L20" s="3">
        <f>DSUM($A$2:$H$14,6,$P$17:$P$18)+DSUM($A$19:$H$31,6,$P$17:$P$18)</f>
        <v>1273108</v>
      </c>
      <c r="M20" s="10">
        <f>ROUND(K20/SUM($K$20:$K$22),3)</f>
        <v>0.33200000000000002</v>
      </c>
      <c r="N20" s="17"/>
      <c r="P20" s="5" t="s">
        <v>41</v>
      </c>
      <c r="Q20" s="5" t="s">
        <v>41</v>
      </c>
      <c r="R20" s="5" t="s">
        <v>41</v>
      </c>
      <c r="S20" s="5" t="s">
        <v>41</v>
      </c>
    </row>
    <row r="21" spans="1:19" x14ac:dyDescent="0.45">
      <c r="A21" s="9">
        <v>102</v>
      </c>
      <c r="B21" s="1" t="str">
        <f t="shared" ref="B21:B31" si="6">VLOOKUP(MOD(A21,100),$J$3:$L$6,3,0)&amp;VLOOKUP(A21,$J$10:$K$12,2,1)</f>
        <v>Sねじ</v>
      </c>
      <c r="C21" s="1" t="str">
        <f t="shared" ref="C21:C31" si="7">VLOOKUP(MOD(A21,100),$J$3:$K$6,2,0)</f>
        <v>SK精機</v>
      </c>
      <c r="D21" s="3">
        <v>1438</v>
      </c>
      <c r="E21" s="3">
        <v>1356</v>
      </c>
      <c r="F21" s="3">
        <f t="shared" ref="F21:F31" si="8">VLOOKUP(A21,$J$10:$L$12,3,1)*E21</f>
        <v>168144</v>
      </c>
      <c r="G21" s="3">
        <f t="shared" ref="G21:G31" si="9">ROUND(VLOOKUP(MOD(A21,100),$J$3:$M$6,4,0)*F21,-1)</f>
        <v>5720</v>
      </c>
      <c r="H21" s="10">
        <f t="shared" ref="H21:H31" si="10">ROUNDUP(E21/D21,3)</f>
        <v>0.94299999999999995</v>
      </c>
      <c r="J21" s="9" t="s">
        <v>11</v>
      </c>
      <c r="K21" s="3">
        <f>DSUM($A$2:$H$14,5,$Q$17:$Q$18)+DSUM($A$19:$H$31,5,$Q$17:$Q$18)</f>
        <v>10787</v>
      </c>
      <c r="L21" s="3">
        <f>DSUM($A$2:$H$14,6,$Q$17:$Q$18)+DSUM($A$19:$H$31,6,$Q$17:$Q$18)</f>
        <v>1488606</v>
      </c>
      <c r="M21" s="10">
        <f t="shared" ref="M21:M22" si="11">ROUND(K21/SUM($K$20:$K$22),3)</f>
        <v>0.34899999999999998</v>
      </c>
      <c r="N21" s="17"/>
      <c r="P21" s="5" t="s">
        <v>44</v>
      </c>
      <c r="Q21" s="5" t="s">
        <v>47</v>
      </c>
      <c r="R21" s="5" t="s">
        <v>42</v>
      </c>
      <c r="S21" s="5" t="s">
        <v>43</v>
      </c>
    </row>
    <row r="22" spans="1:19" ht="18.600000000000001" thickBot="1" x14ac:dyDescent="0.5">
      <c r="A22" s="9">
        <v>103</v>
      </c>
      <c r="B22" s="1" t="str">
        <f t="shared" si="6"/>
        <v>Nねじ</v>
      </c>
      <c r="C22" s="1" t="str">
        <f t="shared" si="7"/>
        <v>長尾工業</v>
      </c>
      <c r="D22" s="3">
        <v>1401</v>
      </c>
      <c r="E22" s="3">
        <v>1304</v>
      </c>
      <c r="F22" s="3">
        <f t="shared" si="8"/>
        <v>161696</v>
      </c>
      <c r="G22" s="3">
        <f t="shared" si="9"/>
        <v>5170</v>
      </c>
      <c r="H22" s="10">
        <f t="shared" si="10"/>
        <v>0.93100000000000005</v>
      </c>
      <c r="J22" s="18" t="s">
        <v>12</v>
      </c>
      <c r="K22" s="14">
        <f>DSUM($A$2:$H$14,5,$R$17:$R$18)+DSUM($A$19:$H$31,5,$R$17:$R$18)</f>
        <v>9863</v>
      </c>
      <c r="L22" s="14">
        <f>DSUM($A$2:$H$14,6,$R$17:$R$18)+DSUM($A$19:$H$31,6,$R$17:$R$18)</f>
        <v>1469587</v>
      </c>
      <c r="M22" s="19">
        <f t="shared" si="11"/>
        <v>0.31900000000000001</v>
      </c>
      <c r="N22" s="17"/>
    </row>
    <row r="23" spans="1:19" x14ac:dyDescent="0.45">
      <c r="A23" s="9">
        <v>104</v>
      </c>
      <c r="B23" s="1" t="str">
        <f t="shared" si="6"/>
        <v>Mねじ</v>
      </c>
      <c r="C23" s="1" t="str">
        <f t="shared" si="7"/>
        <v>松山精工</v>
      </c>
      <c r="D23" s="3">
        <v>1494</v>
      </c>
      <c r="E23" s="3">
        <v>1439</v>
      </c>
      <c r="F23" s="3">
        <f t="shared" si="8"/>
        <v>178436</v>
      </c>
      <c r="G23" s="3">
        <f t="shared" si="9"/>
        <v>6960</v>
      </c>
      <c r="H23" s="10">
        <f t="shared" si="10"/>
        <v>0.96399999999999997</v>
      </c>
    </row>
    <row r="24" spans="1:19" ht="18.600000000000001" thickBot="1" x14ac:dyDescent="0.5">
      <c r="A24" s="9">
        <v>201</v>
      </c>
      <c r="B24" s="1" t="str">
        <f t="shared" si="6"/>
        <v>Kボルト</v>
      </c>
      <c r="C24" s="1" t="str">
        <f t="shared" si="7"/>
        <v>木村製作</v>
      </c>
      <c r="D24" s="3">
        <v>1367</v>
      </c>
      <c r="E24" s="3">
        <v>1302</v>
      </c>
      <c r="F24" s="3">
        <f t="shared" si="8"/>
        <v>179676</v>
      </c>
      <c r="G24" s="3">
        <f t="shared" si="9"/>
        <v>6650</v>
      </c>
      <c r="H24" s="10">
        <f t="shared" si="10"/>
        <v>0.95299999999999996</v>
      </c>
      <c r="J24" s="23" t="s">
        <v>13</v>
      </c>
      <c r="K24" s="23"/>
      <c r="L24" s="23"/>
      <c r="M24" s="23"/>
      <c r="N24" s="23"/>
      <c r="O24" s="23"/>
      <c r="P24" s="23"/>
      <c r="Q24" s="23"/>
    </row>
    <row r="25" spans="1:19" x14ac:dyDescent="0.45">
      <c r="A25" s="9">
        <v>202</v>
      </c>
      <c r="B25" s="1" t="str">
        <f t="shared" si="6"/>
        <v>Sボルト</v>
      </c>
      <c r="C25" s="1" t="str">
        <f t="shared" si="7"/>
        <v>SK精機</v>
      </c>
      <c r="D25" s="3">
        <v>1323</v>
      </c>
      <c r="E25" s="3">
        <v>1263</v>
      </c>
      <c r="F25" s="3">
        <f t="shared" si="8"/>
        <v>174294</v>
      </c>
      <c r="G25" s="3">
        <f t="shared" si="9"/>
        <v>5930</v>
      </c>
      <c r="H25" s="10">
        <f t="shared" si="10"/>
        <v>0.95499999999999996</v>
      </c>
      <c r="J25" s="6" t="s">
        <v>14</v>
      </c>
      <c r="K25" s="7" t="s">
        <v>2</v>
      </c>
      <c r="L25" s="7" t="s">
        <v>3</v>
      </c>
      <c r="M25" s="7" t="s">
        <v>4</v>
      </c>
      <c r="N25" s="7" t="s">
        <v>5</v>
      </c>
      <c r="O25" s="7" t="s">
        <v>15</v>
      </c>
      <c r="P25" s="7" t="s">
        <v>16</v>
      </c>
      <c r="Q25" s="8" t="s">
        <v>17</v>
      </c>
    </row>
    <row r="26" spans="1:19" x14ac:dyDescent="0.45">
      <c r="A26" s="9">
        <v>203</v>
      </c>
      <c r="B26" s="1" t="str">
        <f t="shared" si="6"/>
        <v>Nボルト</v>
      </c>
      <c r="C26" s="1" t="str">
        <f t="shared" si="7"/>
        <v>長尾工業</v>
      </c>
      <c r="D26" s="3">
        <v>1450</v>
      </c>
      <c r="E26" s="3">
        <v>1382</v>
      </c>
      <c r="F26" s="3">
        <f t="shared" si="8"/>
        <v>190716</v>
      </c>
      <c r="G26" s="3">
        <f t="shared" si="9"/>
        <v>6100</v>
      </c>
      <c r="H26" s="10">
        <f t="shared" si="10"/>
        <v>0.95399999999999996</v>
      </c>
      <c r="J26" s="9" t="s">
        <v>20</v>
      </c>
      <c r="K26" s="3">
        <f>DSUM($A$2:$H$14,4,$S$20:$S$21)+DSUM($A$19:$H$31,4,$S$20:$S$21)</f>
        <v>8420</v>
      </c>
      <c r="L26" s="3">
        <f>DSUM($A$2:$H$14,5,$S$20:$S$21)+DSUM($A$19:$H$31,5,$S$20:$S$21)</f>
        <v>8008</v>
      </c>
      <c r="M26" s="3">
        <f>DSUM($A$2:$H$14,6,$S$20:$S$21)+DSUM($A$19:$H$31,6,$S$20:$S$21)</f>
        <v>1096447</v>
      </c>
      <c r="N26" s="3">
        <f>DSUM($A$2:$H$14,7,$S$20:$S$21)+DSUM($A$19:$H$31,7,$S$20:$S$21)</f>
        <v>42760</v>
      </c>
      <c r="O26" s="3">
        <f>ROUNDUP(M26*5.7%*L26/K26,-1)</f>
        <v>59440</v>
      </c>
      <c r="P26" s="3">
        <f>IF(M26&gt;=AVERAGE($M$26:$M$29),50000,0)</f>
        <v>50000</v>
      </c>
      <c r="Q26" s="20">
        <f>M26+N26+O26+P26</f>
        <v>1248647</v>
      </c>
    </row>
    <row r="27" spans="1:19" x14ac:dyDescent="0.45">
      <c r="A27" s="9">
        <v>204</v>
      </c>
      <c r="B27" s="1" t="str">
        <f t="shared" si="6"/>
        <v>Mボルト</v>
      </c>
      <c r="C27" s="1" t="str">
        <f t="shared" si="7"/>
        <v>松山精工</v>
      </c>
      <c r="D27" s="3">
        <v>1407</v>
      </c>
      <c r="E27" s="3">
        <v>1347</v>
      </c>
      <c r="F27" s="3">
        <f t="shared" si="8"/>
        <v>185886</v>
      </c>
      <c r="G27" s="3">
        <f t="shared" si="9"/>
        <v>7250</v>
      </c>
      <c r="H27" s="10">
        <f t="shared" si="10"/>
        <v>0.95799999999999996</v>
      </c>
      <c r="J27" s="9" t="s">
        <v>19</v>
      </c>
      <c r="K27" s="3">
        <f>DSUM($A$2:$H$14,4,$R$20:$R$21)+DSUM($A$19:$H$31,4,$R$20:$R$21)</f>
        <v>8308</v>
      </c>
      <c r="L27" s="3">
        <f>DSUM($A$2:$H$14,5,$R$20:$R$21)+DSUM($A$19:$H$31,5,$R$20:$R$21)</f>
        <v>7894</v>
      </c>
      <c r="M27" s="3">
        <f>DSUM($A$2:$H$14,6,$R$20:$R$21)+DSUM($A$19:$H$31,6,$R$20:$R$21)</f>
        <v>1082954</v>
      </c>
      <c r="N27" s="3">
        <f>DSUM($A$2:$H$14,7,$R$20:$R$21)+DSUM($A$19:$H$31,7,$R$20:$R$21)</f>
        <v>34640</v>
      </c>
      <c r="O27" s="3">
        <f t="shared" ref="O27:O29" si="12">ROUNDUP(M27*5.7%*L27/K27,-1)</f>
        <v>58660</v>
      </c>
      <c r="P27" s="3">
        <f>IF(M27&gt;=AVERAGE($M$26:$M$29),50000,0)</f>
        <v>50000</v>
      </c>
      <c r="Q27" s="20">
        <f>M27+N27+O27+P27</f>
        <v>1226254</v>
      </c>
    </row>
    <row r="28" spans="1:19" x14ac:dyDescent="0.45">
      <c r="A28" s="9">
        <v>301</v>
      </c>
      <c r="B28" s="1" t="str">
        <f t="shared" si="6"/>
        <v>Kナット</v>
      </c>
      <c r="C28" s="1" t="str">
        <f t="shared" si="7"/>
        <v>木村製作</v>
      </c>
      <c r="D28" s="3">
        <v>1140</v>
      </c>
      <c r="E28" s="3">
        <v>1070</v>
      </c>
      <c r="F28" s="3">
        <f t="shared" si="8"/>
        <v>159430</v>
      </c>
      <c r="G28" s="3">
        <f t="shared" si="9"/>
        <v>5900</v>
      </c>
      <c r="H28" s="10">
        <f t="shared" si="10"/>
        <v>0.93899999999999995</v>
      </c>
      <c r="J28" s="9" t="s">
        <v>47</v>
      </c>
      <c r="K28" s="3">
        <f>DSUM($A$2:$H$14,4,$Q$20:$Q$21)+DSUM($A$19:$H$31,4,$Q$20:$Q$21)</f>
        <v>8126</v>
      </c>
      <c r="L28" s="3">
        <f>DSUM($A$2:$H$14,5,$Q$20:$Q$21)+DSUM($A$19:$H$31,5,$Q$20:$Q$21)</f>
        <v>7727</v>
      </c>
      <c r="M28" s="3">
        <f>DSUM($A$2:$H$14,6,$Q$20:$Q$21)+DSUM($A$19:$H$31,6,$Q$20:$Q$21)</f>
        <v>1054900</v>
      </c>
      <c r="N28" s="3">
        <f>DSUM($A$2:$H$14,7,$Q$20:$Q$21)+DSUM($A$19:$H$31,7,$Q$20:$Q$21)</f>
        <v>35870</v>
      </c>
      <c r="O28" s="3">
        <f t="shared" si="12"/>
        <v>57180</v>
      </c>
      <c r="P28" s="3">
        <f>IF(M28&gt;=AVERAGE($M$26:$M$29),50000,0)</f>
        <v>0</v>
      </c>
      <c r="Q28" s="20">
        <f>M28+N28+O28+P28</f>
        <v>1147950</v>
      </c>
    </row>
    <row r="29" spans="1:19" x14ac:dyDescent="0.45">
      <c r="A29" s="9">
        <v>302</v>
      </c>
      <c r="B29" s="1" t="str">
        <f t="shared" si="6"/>
        <v>Sナット</v>
      </c>
      <c r="C29" s="1" t="str">
        <f t="shared" si="7"/>
        <v>SK精機</v>
      </c>
      <c r="D29" s="3">
        <v>1216</v>
      </c>
      <c r="E29" s="3">
        <v>1169</v>
      </c>
      <c r="F29" s="3">
        <f t="shared" si="8"/>
        <v>174181</v>
      </c>
      <c r="G29" s="3">
        <f t="shared" si="9"/>
        <v>5920</v>
      </c>
      <c r="H29" s="10">
        <f t="shared" si="10"/>
        <v>0.96199999999999997</v>
      </c>
      <c r="J29" s="9" t="s">
        <v>18</v>
      </c>
      <c r="K29" s="3">
        <f>DSUM($A$2:$H$14,4,$P$20:$P$21)+DSUM($A$19:$H$31,4,$P$20:$P$21)</f>
        <v>7687</v>
      </c>
      <c r="L29" s="3">
        <f>DSUM($A$2:$H$14,5,$P$20:$P$21)+DSUM($A$19:$H$31,5,$P$20:$P$21)</f>
        <v>7288</v>
      </c>
      <c r="M29" s="3">
        <f>DSUM($A$2:$H$14,6,$P$20:$P$21)+DSUM($A$19:$H$31,6,$P$20:$P$21)</f>
        <v>997000</v>
      </c>
      <c r="N29" s="3">
        <f>DSUM($A$2:$H$14,7,$P$20:$P$21)+DSUM($A$19:$H$31,7,$P$20:$P$21)</f>
        <v>36890</v>
      </c>
      <c r="O29" s="3">
        <f t="shared" si="12"/>
        <v>53880</v>
      </c>
      <c r="P29" s="3">
        <f>IF(M29&gt;=AVERAGE($M$26:$M$29),50000,0)</f>
        <v>0</v>
      </c>
      <c r="Q29" s="20">
        <f>M29+N29+O29+P29</f>
        <v>1087770</v>
      </c>
    </row>
    <row r="30" spans="1:19" x14ac:dyDescent="0.45">
      <c r="A30" s="9">
        <v>303</v>
      </c>
      <c r="B30" s="1" t="str">
        <f t="shared" si="6"/>
        <v>Nナット</v>
      </c>
      <c r="C30" s="1" t="str">
        <f t="shared" si="7"/>
        <v>長尾工業</v>
      </c>
      <c r="D30" s="3">
        <v>1338</v>
      </c>
      <c r="E30" s="3">
        <v>1295</v>
      </c>
      <c r="F30" s="3">
        <f t="shared" si="8"/>
        <v>192955</v>
      </c>
      <c r="G30" s="3">
        <f t="shared" si="9"/>
        <v>6170</v>
      </c>
      <c r="H30" s="10">
        <f t="shared" si="10"/>
        <v>0.96799999999999997</v>
      </c>
      <c r="J30" s="9"/>
      <c r="K30" s="3"/>
      <c r="L30" s="3"/>
      <c r="M30" s="3"/>
      <c r="N30" s="3"/>
      <c r="O30" s="3"/>
      <c r="P30" s="3"/>
      <c r="Q30" s="20"/>
    </row>
    <row r="31" spans="1:19" ht="18.600000000000001" thickBot="1" x14ac:dyDescent="0.5">
      <c r="A31" s="9">
        <v>304</v>
      </c>
      <c r="B31" s="1" t="str">
        <f t="shared" si="6"/>
        <v>Mナット</v>
      </c>
      <c r="C31" s="1" t="str">
        <f t="shared" si="7"/>
        <v>松山精工</v>
      </c>
      <c r="D31" s="3">
        <v>1345</v>
      </c>
      <c r="E31" s="3">
        <v>1279</v>
      </c>
      <c r="F31" s="3">
        <f t="shared" si="8"/>
        <v>190571</v>
      </c>
      <c r="G31" s="3">
        <f t="shared" si="9"/>
        <v>7430</v>
      </c>
      <c r="H31" s="10">
        <f t="shared" si="10"/>
        <v>0.95099999999999996</v>
      </c>
      <c r="J31" s="18" t="s">
        <v>7</v>
      </c>
      <c r="K31" s="14">
        <f>SUM(K26:K29)</f>
        <v>32541</v>
      </c>
      <c r="L31" s="14">
        <f t="shared" ref="L31:Q31" si="13">SUM(L26:L29)</f>
        <v>30917</v>
      </c>
      <c r="M31" s="14">
        <f t="shared" si="13"/>
        <v>4231301</v>
      </c>
      <c r="N31" s="14">
        <f t="shared" si="13"/>
        <v>150160</v>
      </c>
      <c r="O31" s="14">
        <f t="shared" si="13"/>
        <v>229160</v>
      </c>
      <c r="P31" s="14">
        <f t="shared" si="13"/>
        <v>100000</v>
      </c>
      <c r="Q31" s="21">
        <f t="shared" si="13"/>
        <v>4710621</v>
      </c>
    </row>
    <row r="32" spans="1:19" x14ac:dyDescent="0.45">
      <c r="A32" s="9"/>
      <c r="B32" s="1"/>
      <c r="C32" s="1"/>
      <c r="D32" s="3"/>
      <c r="E32" s="3"/>
      <c r="F32" s="3"/>
      <c r="G32" s="3"/>
      <c r="H32" s="11"/>
    </row>
    <row r="33" spans="1:8" ht="18.600000000000001" thickBot="1" x14ac:dyDescent="0.5">
      <c r="A33" s="12"/>
      <c r="B33" s="13" t="s">
        <v>7</v>
      </c>
      <c r="C33" s="13"/>
      <c r="D33" s="14">
        <f>SUM(D20:D31)</f>
        <v>16125</v>
      </c>
      <c r="E33" s="14">
        <f t="shared" ref="E33:G33" si="14">SUM(E20:E31)</f>
        <v>15357</v>
      </c>
      <c r="F33" s="14">
        <f t="shared" si="14"/>
        <v>2098709</v>
      </c>
      <c r="G33" s="14">
        <f t="shared" si="14"/>
        <v>74480</v>
      </c>
      <c r="H33" s="15"/>
    </row>
  </sheetData>
  <sortState xmlns:xlrd2="http://schemas.microsoft.com/office/spreadsheetml/2017/richdata2" ref="J26:Q29">
    <sortCondition descending="1" ref="Q26:Q29"/>
  </sortState>
  <mergeCells count="6">
    <mergeCell ref="A1:H1"/>
    <mergeCell ref="J24:Q24"/>
    <mergeCell ref="J1:M1"/>
    <mergeCell ref="J8:L8"/>
    <mergeCell ref="A18:H18"/>
    <mergeCell ref="J18:M18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2020-04-09T10:32:35Z</dcterms:created>
  <dcterms:modified xsi:type="dcterms:W3CDTF">2020-05-11T23:30:36Z</dcterms:modified>
</cp:coreProperties>
</file>