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4163BB18-DE61-45DC-B342-1ED1B94741DC}" xr6:coauthVersionLast="45" xr6:coauthVersionMax="45" xr10:uidLastSave="{00000000-0000-0000-0000-000000000000}"/>
  <bookViews>
    <workbookView xWindow="-108" yWindow="-108" windowWidth="23256" windowHeight="12576" xr2:uid="{5A9C651C-2164-4F05-82B9-1ED2975C9252}"/>
  </bookViews>
  <sheets>
    <sheet name="Sheet1" sheetId="1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C17" i="1"/>
  <c r="C16" i="1"/>
  <c r="B17" i="1"/>
  <c r="B16" i="1"/>
  <c r="D15" i="1"/>
  <c r="C15" i="1"/>
  <c r="B15" i="1"/>
  <c r="K6" i="1"/>
  <c r="K10" i="1"/>
  <c r="K5" i="1"/>
  <c r="K3" i="1"/>
  <c r="K8" i="1"/>
  <c r="K4" i="1"/>
  <c r="K9" i="1"/>
  <c r="K7" i="1"/>
  <c r="I6" i="1"/>
  <c r="I4" i="1"/>
  <c r="I9" i="1"/>
  <c r="H4" i="1"/>
  <c r="H7" i="1"/>
  <c r="E12" i="1"/>
  <c r="F3" i="1"/>
  <c r="F4" i="1"/>
  <c r="D6" i="1"/>
  <c r="D10" i="1"/>
  <c r="I10" i="1" s="1"/>
  <c r="D5" i="1"/>
  <c r="D3" i="1"/>
  <c r="D8" i="1"/>
  <c r="F8" i="1" s="1"/>
  <c r="D4" i="1"/>
  <c r="J4" i="1" s="1"/>
  <c r="D9" i="1"/>
  <c r="H9" i="1" s="1"/>
  <c r="D7" i="1"/>
  <c r="I7" i="1" s="1"/>
  <c r="J3" i="1" l="1"/>
  <c r="F10" i="1"/>
  <c r="H3" i="1"/>
  <c r="I8" i="1"/>
  <c r="F5" i="1"/>
  <c r="F12" i="1" s="1"/>
  <c r="D12" i="1"/>
  <c r="F6" i="1"/>
  <c r="H5" i="1"/>
  <c r="I3" i="1"/>
  <c r="H8" i="1"/>
  <c r="J8" i="1" s="1"/>
  <c r="F7" i="1"/>
  <c r="J7" i="1" s="1"/>
  <c r="H10" i="1"/>
  <c r="I5" i="1"/>
  <c r="F9" i="1"/>
  <c r="J9" i="1" s="1"/>
  <c r="H6" i="1"/>
  <c r="J6" i="1" s="1"/>
  <c r="H12" i="1" l="1"/>
  <c r="J10" i="1"/>
  <c r="I12" i="1"/>
  <c r="J5" i="1"/>
  <c r="J12" i="1" s="1"/>
</calcChain>
</file>

<file path=xl/sharedStrings.xml><?xml version="1.0" encoding="utf-8"?>
<sst xmlns="http://schemas.openxmlformats.org/spreadsheetml/2006/main" count="37" uniqueCount="30">
  <si>
    <t>社員別給料一覧表</t>
    <rPh sb="0" eb="2">
      <t>シャイン</t>
    </rPh>
    <rPh sb="2" eb="3">
      <t>ベツ</t>
    </rPh>
    <rPh sb="3" eb="5">
      <t>キュウリョウ</t>
    </rPh>
    <rPh sb="5" eb="7">
      <t>イチラン</t>
    </rPh>
    <rPh sb="7" eb="8">
      <t>ヒョウ</t>
    </rPh>
    <phoneticPr fontId="1"/>
  </si>
  <si>
    <t>CO</t>
    <phoneticPr fontId="1"/>
  </si>
  <si>
    <t>社員名</t>
    <rPh sb="0" eb="2">
      <t>シャイン</t>
    </rPh>
    <rPh sb="2" eb="3">
      <t>メイ</t>
    </rPh>
    <phoneticPr fontId="1"/>
  </si>
  <si>
    <t>等級</t>
    <rPh sb="0" eb="2">
      <t>トウキュウ</t>
    </rPh>
    <phoneticPr fontId="1"/>
  </si>
  <si>
    <t>基本給</t>
    <rPh sb="0" eb="3">
      <t>キホンキュウ</t>
    </rPh>
    <phoneticPr fontId="1"/>
  </si>
  <si>
    <t>残業時間</t>
    <rPh sb="0" eb="2">
      <t>ザンギョウ</t>
    </rPh>
    <rPh sb="2" eb="4">
      <t>ジカン</t>
    </rPh>
    <phoneticPr fontId="1"/>
  </si>
  <si>
    <t>残業手当</t>
    <rPh sb="0" eb="2">
      <t>ザンギョウ</t>
    </rPh>
    <rPh sb="2" eb="4">
      <t>テアテ</t>
    </rPh>
    <phoneticPr fontId="1"/>
  </si>
  <si>
    <t>査定</t>
    <rPh sb="0" eb="2">
      <t>サテイ</t>
    </rPh>
    <phoneticPr fontId="1"/>
  </si>
  <si>
    <t>勤勉手当</t>
    <rPh sb="0" eb="2">
      <t>キンベン</t>
    </rPh>
    <rPh sb="2" eb="4">
      <t>テアテ</t>
    </rPh>
    <phoneticPr fontId="1"/>
  </si>
  <si>
    <t>積立金</t>
    <rPh sb="0" eb="2">
      <t>ツミタテ</t>
    </rPh>
    <rPh sb="2" eb="3">
      <t>キン</t>
    </rPh>
    <phoneticPr fontId="1"/>
  </si>
  <si>
    <t>支給総額</t>
    <rPh sb="0" eb="2">
      <t>シキュウ</t>
    </rPh>
    <rPh sb="2" eb="4">
      <t>ソウガク</t>
    </rPh>
    <phoneticPr fontId="1"/>
  </si>
  <si>
    <t>評価</t>
    <rPh sb="0" eb="2">
      <t>ヒョウカ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</si>
  <si>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</si>
  <si>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</si>
  <si>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</si>
  <si>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</si>
  <si>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基本給テーブル</t>
    <rPh sb="0" eb="3">
      <t>キホンキュウ</t>
    </rPh>
    <phoneticPr fontId="1"/>
  </si>
  <si>
    <t>積立金の計算式</t>
    <rPh sb="0" eb="3">
      <t>ツミタテキン</t>
    </rPh>
    <rPh sb="4" eb="7">
      <t>ケイサンシキ</t>
    </rPh>
    <phoneticPr fontId="1"/>
  </si>
  <si>
    <t>それ以外</t>
    <rPh sb="2" eb="4">
      <t>イガイ</t>
    </rPh>
    <phoneticPr fontId="1"/>
  </si>
  <si>
    <t>基本給×1.3％</t>
    <rPh sb="0" eb="3">
      <t>キホンキュウ</t>
    </rPh>
    <phoneticPr fontId="1"/>
  </si>
  <si>
    <t>基本給×1.1％</t>
    <rPh sb="0" eb="3">
      <t>キホンキュウ</t>
    </rPh>
    <phoneticPr fontId="1"/>
  </si>
  <si>
    <t>中岡　五郎</t>
    <rPh sb="0" eb="2">
      <t>ナカオカ</t>
    </rPh>
    <rPh sb="3" eb="5">
      <t>ゴロウ</t>
    </rPh>
    <phoneticPr fontId="1"/>
  </si>
  <si>
    <t>大石　和美</t>
    <rPh sb="0" eb="2">
      <t>オオイシ</t>
    </rPh>
    <rPh sb="3" eb="5">
      <t>カズミ</t>
    </rPh>
    <phoneticPr fontId="1"/>
  </si>
  <si>
    <t>関　ありさ</t>
    <rPh sb="0" eb="1">
      <t>セキ</t>
    </rPh>
    <phoneticPr fontId="1"/>
  </si>
  <si>
    <t>小宮山　修</t>
    <rPh sb="0" eb="3">
      <t>コミヤマ</t>
    </rPh>
    <rPh sb="4" eb="5">
      <t>オサム</t>
    </rPh>
    <phoneticPr fontId="1"/>
  </si>
  <si>
    <t>木村　由香</t>
    <rPh sb="0" eb="2">
      <t>キムラ</t>
    </rPh>
    <rPh sb="3" eb="5">
      <t>ユカ</t>
    </rPh>
    <phoneticPr fontId="1"/>
  </si>
  <si>
    <t>松川　純一</t>
    <rPh sb="0" eb="2">
      <t>マツカワ</t>
    </rPh>
    <rPh sb="3" eb="5">
      <t>ジュンイチ</t>
    </rPh>
    <phoneticPr fontId="1"/>
  </si>
  <si>
    <t>飯田　英明</t>
    <rPh sb="0" eb="2">
      <t>イイダ</t>
    </rPh>
    <rPh sb="3" eb="5">
      <t>ヒデアキ</t>
    </rPh>
    <phoneticPr fontId="1"/>
  </si>
  <si>
    <t>島　マリン</t>
    <rPh sb="0" eb="1">
      <t>シマ</t>
    </rPh>
    <phoneticPr fontId="1"/>
  </si>
  <si>
    <t>356,000以上</t>
    <rPh sb="7" eb="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</si>
</sst>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7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1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支給総額の比較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Sheet1!$J$2</c:f>
              <c:strCache>
                <c:ptCount val="1"/>
                <c:pt idx="0">
                  <c:v>支給総額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木村　由香</c:v>
                </c:pt>
                <c:pt idx="1">
                  <c:v>飯田　英明</c:v>
                </c:pt>
                <c:pt idx="2">
                  <c:v>小宮山　修</c:v>
                </c:pt>
                <c:pt idx="3">
                  <c:v>大石　和美</c:v>
                </c:pt>
                <c:pt idx="4">
                  <c:v>中岡　五郎</c:v>
                </c:pt>
                <c:pt idx="5">
                  <c:v>松川　純一</c:v>
                </c:pt>
              </c:strCache>
            </c:strRef>
          </c:cat>
          <c:val>
            <c:numRef>
              <c:f>Sheet1!$J$3:$J$8</c:f>
              <c:numCache>
                <c:formatCode>#,##0_ </c:formatCode>
                <c:ptCount val="6"/>
                <c:pt idx="0">
                  <c:v>426935</c:v>
                </c:pt>
                <c:pt idx="1">
                  <c:v>419900</c:v>
                </c:pt>
                <c:pt idx="2">
                  <c:v>428781</c:v>
                </c:pt>
                <c:pt idx="3">
                  <c:v>364047</c:v>
                </c:pt>
                <c:pt idx="4">
                  <c:v>413264</c:v>
                </c:pt>
                <c:pt idx="5">
                  <c:v>390844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C-4012-B77E-BA0C064B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5336360"/>
        <c:axId val="705340296"/>
      </c:barChart>
      <c:catAx>
        <c:axId val="705336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340296"/>
        <c:crosses val="autoZero"/>
        <c:auto val="1"/>
        <c:lblAlgn val="ctr"/>
        <c:lblOffset val="100"/>
        <c:noMultiLvlLbl val="0"/>
      </c:catAx>
      <c:valAx>
        <c:axId val="70534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33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7</xdr:row>
      <xdr:rowOff>133350</xdr:rowOff>
    </xdr:from>
    <xdr:to>
      <xdr:col>18</xdr:col>
      <xdr:colOff>483870</xdr:colOff>
      <xdr:row>19</xdr:row>
      <xdr:rowOff>110490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1BABDA-BCB0-451F-8FF2-398916BA0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D1A4-15D3-4C35-B154-B2F1073FCBFA}">
  <dimension ref="A1:Q17"/>
  <sheetViews>
    <sheetView tabSelected="1" workbookViewId="0">
      <selection activeCell="H19" sqref="H19"/>
    </sheetView>
  </sheetViews>
  <sheetFormatPr defaultRowHeight="18" x14ac:dyDescent="0.45"/>
  <cols>
    <col min="1" max="1" width="5" bestFit="1" customWidth="1"/>
    <col min="2" max="2" width="10.3984375" bestFit="1" customWidth="1"/>
    <col min="3" max="3" width="8.59765625" bestFit="1" customWidth="1"/>
    <col min="4" max="4" width="9.8984375" bestFit="1" customWidth="1"/>
    <col min="5" max="6" width="8.59765625" bestFit="1" customWidth="1"/>
    <col min="7" max="7" width="5" bestFit="1" customWidth="1"/>
    <col min="8" max="8" width="8.59765625" bestFit="1" customWidth="1"/>
    <col min="9" max="9" width="7.3984375" bestFit="1" customWidth="1"/>
    <col min="10" max="10" width="9.8984375" bestFit="1" customWidth="1"/>
    <col min="11" max="11" width="5" bestFit="1" customWidth="1"/>
    <col min="12" max="12" width="4.69921875" customWidth="1"/>
    <col min="13" max="13" width="5" bestFit="1" customWidth="1"/>
    <col min="14" max="14" width="8.3984375" bestFit="1" customWidth="1"/>
    <col min="15" max="15" width="4.69921875" customWidth="1"/>
    <col min="16" max="16" width="11.59765625" bestFit="1" customWidth="1"/>
    <col min="17" max="17" width="13.19921875" bestFit="1" customWidth="1"/>
  </cols>
  <sheetData>
    <row r="1" spans="1:17" ht="18.600000000000001" thickBot="1" x14ac:dyDescent="0.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7" x14ac:dyDescent="0.4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M2" s="4" t="s">
        <v>16</v>
      </c>
      <c r="N2" s="4"/>
      <c r="P2" s="5" t="s">
        <v>17</v>
      </c>
      <c r="Q2" s="5"/>
    </row>
    <row r="3" spans="1:17" x14ac:dyDescent="0.45">
      <c r="A3" s="9">
        <v>105</v>
      </c>
      <c r="B3" s="1" t="s">
        <v>25</v>
      </c>
      <c r="C3" s="1">
        <v>1</v>
      </c>
      <c r="D3" s="2">
        <f>VLOOKUP(C3,$M$4:$N$7,2,0)</f>
        <v>372000</v>
      </c>
      <c r="E3" s="1">
        <v>14</v>
      </c>
      <c r="F3" s="2">
        <f>ROUNDUP(D3/160*E3*1.25,0)</f>
        <v>40688</v>
      </c>
      <c r="G3" s="1">
        <v>90</v>
      </c>
      <c r="H3" s="2">
        <f>ROUNDDOWN(D3*5.7%*G3/100,0)</f>
        <v>19083</v>
      </c>
      <c r="I3" s="2">
        <f>IF(D3&gt;=356000,D3*1.3%,D3*1.1%)</f>
        <v>4836</v>
      </c>
      <c r="J3" s="2">
        <f>D3+F3+H3-I3</f>
        <v>426935</v>
      </c>
      <c r="K3" s="10" t="str">
        <f>IF(OR(E3&gt;=18,G3&gt;=85),"**","*")</f>
        <v>**</v>
      </c>
      <c r="M3" s="1" t="s">
        <v>3</v>
      </c>
      <c r="N3" s="1" t="s">
        <v>4</v>
      </c>
      <c r="P3" s="1" t="s">
        <v>4</v>
      </c>
      <c r="Q3" s="1" t="s">
        <v>9</v>
      </c>
    </row>
    <row r="4" spans="1:17" x14ac:dyDescent="0.45">
      <c r="A4" s="9">
        <v>107</v>
      </c>
      <c r="B4" s="1" t="s">
        <v>27</v>
      </c>
      <c r="C4" s="1">
        <v>2</v>
      </c>
      <c r="D4" s="2">
        <f>VLOOKUP(C4,$M$4:$N$7,2,0)</f>
        <v>356000</v>
      </c>
      <c r="E4" s="1">
        <v>18</v>
      </c>
      <c r="F4" s="2">
        <f>ROUNDUP(D4/160*E4*1.25,0)</f>
        <v>50063</v>
      </c>
      <c r="G4" s="1">
        <v>91</v>
      </c>
      <c r="H4" s="2">
        <f>ROUNDDOWN(D4*5.7%*G4/100,0)</f>
        <v>18465</v>
      </c>
      <c r="I4" s="2">
        <f>IF(D4&gt;=356000,D4*1.3%,D4*1.1%)</f>
        <v>4628</v>
      </c>
      <c r="J4" s="2">
        <f>D4+F4+H4-I4</f>
        <v>419900</v>
      </c>
      <c r="K4" s="10" t="str">
        <f>IF(OR(E4&gt;=18,G4&gt;=85),"**","*")</f>
        <v>**</v>
      </c>
      <c r="M4" s="1">
        <v>1</v>
      </c>
      <c r="N4" s="2">
        <v>372000</v>
      </c>
      <c r="P4" s="1" t="s">
        <v>29</v>
      </c>
      <c r="Q4" s="1" t="s">
        <v>19</v>
      </c>
    </row>
    <row r="5" spans="1:17" x14ac:dyDescent="0.45">
      <c r="A5" s="9">
        <v>104</v>
      </c>
      <c r="B5" s="1" t="s">
        <v>24</v>
      </c>
      <c r="C5" s="1">
        <v>1</v>
      </c>
      <c r="D5" s="2">
        <f>VLOOKUP(C5,$M$4:$N$7,2,0)</f>
        <v>372000</v>
      </c>
      <c r="E5" s="1">
        <v>15</v>
      </c>
      <c r="F5" s="2">
        <f>ROUNDUP(D5/160*E5*1.25,0)</f>
        <v>43594</v>
      </c>
      <c r="G5" s="1">
        <v>85</v>
      </c>
      <c r="H5" s="2">
        <f>ROUNDDOWN(D5*5.7%*G5/100,0)</f>
        <v>18023</v>
      </c>
      <c r="I5" s="2">
        <f>IF(D5&gt;=356000,D5*1.3%,D5*1.1%)</f>
        <v>4836</v>
      </c>
      <c r="J5" s="2">
        <f>D5+F5+H5-I5</f>
        <v>428781</v>
      </c>
      <c r="K5" s="10" t="str">
        <f>IF(OR(E5&gt;=18,G5&gt;=85),"**","*")</f>
        <v>**</v>
      </c>
      <c r="M5" s="1">
        <v>2</v>
      </c>
      <c r="N5" s="2">
        <v>356000</v>
      </c>
      <c r="P5" s="1" t="s">
        <v>18</v>
      </c>
      <c r="Q5" s="1" t="s">
        <v>20</v>
      </c>
    </row>
    <row r="6" spans="1:17" x14ac:dyDescent="0.45">
      <c r="A6" s="9">
        <v>102</v>
      </c>
      <c r="B6" s="1" t="s">
        <v>22</v>
      </c>
      <c r="C6" s="1">
        <v>4</v>
      </c>
      <c r="D6" s="2">
        <f>VLOOKUP(C6,$M$4:$N$7,2,0)</f>
        <v>327000</v>
      </c>
      <c r="E6" s="1">
        <v>10</v>
      </c>
      <c r="F6" s="2">
        <f>ROUNDUP(D6/160*E6*1.25,0)</f>
        <v>25547</v>
      </c>
      <c r="G6" s="1">
        <v>81</v>
      </c>
      <c r="H6" s="2">
        <f>ROUNDDOWN(D6*5.7%*G6/100,0)</f>
        <v>15097</v>
      </c>
      <c r="I6" s="2">
        <f>IF(D6&gt;=356000,D6*1.3%,D6*1.1%)</f>
        <v>3597.0000000000005</v>
      </c>
      <c r="J6" s="2">
        <f>D6+F6+H6-I6</f>
        <v>364047</v>
      </c>
      <c r="K6" s="10" t="str">
        <f>IF(OR(E6&gt;=18,G6&gt;=85),"**","*")</f>
        <v>*</v>
      </c>
      <c r="M6" s="1">
        <v>3</v>
      </c>
      <c r="N6" s="2">
        <v>341000</v>
      </c>
    </row>
    <row r="7" spans="1:17" x14ac:dyDescent="0.45">
      <c r="A7" s="9">
        <v>101</v>
      </c>
      <c r="B7" s="1" t="s">
        <v>21</v>
      </c>
      <c r="C7" s="1">
        <v>2</v>
      </c>
      <c r="D7" s="2">
        <f>VLOOKUP(C7,$M$4:$N$7,2,0)</f>
        <v>356000</v>
      </c>
      <c r="E7" s="1">
        <v>17</v>
      </c>
      <c r="F7" s="2">
        <f>ROUNDUP(D7/160*E7*1.25,0)</f>
        <v>47282</v>
      </c>
      <c r="G7" s="1">
        <v>72</v>
      </c>
      <c r="H7" s="2">
        <f>ROUNDDOWN(D7*5.7%*G7/100,0)</f>
        <v>14610</v>
      </c>
      <c r="I7" s="2">
        <f>IF(D7&gt;=356000,D7*1.3%,D7*1.1%)</f>
        <v>4628</v>
      </c>
      <c r="J7" s="2">
        <f>D7+F7+H7-I7</f>
        <v>413264</v>
      </c>
      <c r="K7" s="10" t="str">
        <f>IF(OR(E7&gt;=18,G7&gt;=85),"**","*")</f>
        <v>*</v>
      </c>
      <c r="M7" s="1">
        <v>4</v>
      </c>
      <c r="N7" s="2">
        <v>327000</v>
      </c>
    </row>
    <row r="8" spans="1:17" x14ac:dyDescent="0.45">
      <c r="A8" s="9">
        <v>106</v>
      </c>
      <c r="B8" s="1" t="s">
        <v>26</v>
      </c>
      <c r="C8" s="1">
        <v>4</v>
      </c>
      <c r="D8" s="2">
        <f>VLOOKUP(C8,$M$4:$N$7,2,0)</f>
        <v>327000</v>
      </c>
      <c r="E8" s="1">
        <v>21</v>
      </c>
      <c r="F8" s="2">
        <f>ROUNDUP(D8/160*E8*1.25,0)</f>
        <v>53649</v>
      </c>
      <c r="G8" s="1">
        <v>74</v>
      </c>
      <c r="H8" s="2">
        <f>ROUNDDOWN(D8*5.7%*G8/100,0)</f>
        <v>13792</v>
      </c>
      <c r="I8" s="2">
        <f>IF(D8&gt;=356000,D8*1.3%,D8*1.1%)</f>
        <v>3597.0000000000005</v>
      </c>
      <c r="J8" s="2">
        <f>D8+F8+H8-I8</f>
        <v>390844</v>
      </c>
      <c r="K8" s="10" t="str">
        <f>IF(OR(E8&gt;=18,G8&gt;=85),"**","*")</f>
        <v>**</v>
      </c>
    </row>
    <row r="9" spans="1:17" x14ac:dyDescent="0.45">
      <c r="A9" s="9">
        <v>108</v>
      </c>
      <c r="B9" s="1" t="s">
        <v>28</v>
      </c>
      <c r="C9" s="1">
        <v>3</v>
      </c>
      <c r="D9" s="2">
        <f>VLOOKUP(C9,$M$4:$N$7,2,0)</f>
        <v>341000</v>
      </c>
      <c r="E9" s="1">
        <v>11</v>
      </c>
      <c r="F9" s="2">
        <f>ROUNDUP(D9/160*E9*1.25,0)</f>
        <v>29305</v>
      </c>
      <c r="G9" s="1">
        <v>69</v>
      </c>
      <c r="H9" s="2">
        <f>ROUNDDOWN(D9*5.7%*G9/100,0)</f>
        <v>13411</v>
      </c>
      <c r="I9" s="2">
        <f>IF(D9&gt;=356000,D9*1.3%,D9*1.1%)</f>
        <v>3751.0000000000005</v>
      </c>
      <c r="J9" s="2">
        <f>D9+F9+H9-I9</f>
        <v>379965</v>
      </c>
      <c r="K9" s="10" t="str">
        <f>IF(OR(E9&gt;=18,G9&gt;=85),"**","*")</f>
        <v>*</v>
      </c>
    </row>
    <row r="10" spans="1:17" x14ac:dyDescent="0.45">
      <c r="A10" s="9">
        <v>103</v>
      </c>
      <c r="B10" s="1" t="s">
        <v>23</v>
      </c>
      <c r="C10" s="1">
        <v>3</v>
      </c>
      <c r="D10" s="2">
        <f>VLOOKUP(C10,$M$4:$N$7,2,0)</f>
        <v>341000</v>
      </c>
      <c r="E10" s="1">
        <v>19</v>
      </c>
      <c r="F10" s="2">
        <f>ROUNDUP(D10/160*E10*1.25,0)</f>
        <v>50618</v>
      </c>
      <c r="G10" s="1">
        <v>67</v>
      </c>
      <c r="H10" s="2">
        <f>ROUNDDOWN(D10*5.7%*G10/100,0)</f>
        <v>13022</v>
      </c>
      <c r="I10" s="2">
        <f>IF(D10&gt;=356000,D10*1.3%,D10*1.1%)</f>
        <v>3751.0000000000005</v>
      </c>
      <c r="J10" s="2">
        <f>D10+F10+H10-I10</f>
        <v>400889</v>
      </c>
      <c r="K10" s="10" t="str">
        <f>IF(OR(E10&gt;=18,G10&gt;=85),"**","*")</f>
        <v>**</v>
      </c>
    </row>
    <row r="11" spans="1:17" x14ac:dyDescent="0.45">
      <c r="A11" s="9"/>
      <c r="B11" s="1"/>
      <c r="C11" s="1"/>
      <c r="D11" s="1"/>
      <c r="E11" s="1"/>
      <c r="F11" s="1"/>
      <c r="G11" s="1"/>
      <c r="H11" s="1"/>
      <c r="I11" s="1"/>
      <c r="J11" s="1"/>
      <c r="K11" s="11"/>
    </row>
    <row r="12" spans="1:17" ht="18.600000000000001" thickBot="1" x14ac:dyDescent="0.5">
      <c r="A12" s="12"/>
      <c r="B12" s="13" t="s">
        <v>12</v>
      </c>
      <c r="C12" s="13"/>
      <c r="D12" s="14">
        <f>SUM(D3:D10)</f>
        <v>2792000</v>
      </c>
      <c r="E12" s="14">
        <f t="shared" ref="E12:J12" si="0">SUM(E3:E10)</f>
        <v>125</v>
      </c>
      <c r="F12" s="14">
        <f t="shared" si="0"/>
        <v>340746</v>
      </c>
      <c r="G12" s="13"/>
      <c r="H12" s="14">
        <f t="shared" si="0"/>
        <v>125503</v>
      </c>
      <c r="I12" s="14">
        <f t="shared" si="0"/>
        <v>33624</v>
      </c>
      <c r="J12" s="14">
        <f t="shared" si="0"/>
        <v>3224625</v>
      </c>
      <c r="K12" s="15"/>
    </row>
    <row r="13" spans="1:17" ht="18.600000000000001" thickBot="1" x14ac:dyDescent="0.5"/>
    <row r="14" spans="1:17" x14ac:dyDescent="0.45">
      <c r="A14" s="16"/>
      <c r="B14" s="7" t="s">
        <v>6</v>
      </c>
      <c r="C14" s="7" t="s">
        <v>8</v>
      </c>
      <c r="D14" s="8" t="s">
        <v>10</v>
      </c>
    </row>
    <row r="15" spans="1:17" x14ac:dyDescent="0.45">
      <c r="A15" s="17" t="s">
        <v>13</v>
      </c>
      <c r="B15" s="18">
        <f>ROUND(AVERAGE(F3:F10),0)</f>
        <v>42593</v>
      </c>
      <c r="C15" s="18">
        <f>ROUND(AVERAGE(H3:H10),0)</f>
        <v>15688</v>
      </c>
      <c r="D15" s="19">
        <f>ROUND(AVERAGE(J3:J10),0)</f>
        <v>403078</v>
      </c>
    </row>
    <row r="16" spans="1:17" x14ac:dyDescent="0.45">
      <c r="A16" s="17" t="s">
        <v>14</v>
      </c>
      <c r="B16" s="18">
        <f>MAX($F$3:$F$10)</f>
        <v>53649</v>
      </c>
      <c r="C16" s="18">
        <f>MAX($H$3:$H$10)</f>
        <v>19083</v>
      </c>
      <c r="D16" s="19">
        <f>MAX($J$3:$J$10)</f>
        <v>428781</v>
      </c>
    </row>
    <row r="17" spans="1:4" ht="18.600000000000001" thickBot="1" x14ac:dyDescent="0.5">
      <c r="A17" s="12" t="s">
        <v>15</v>
      </c>
      <c r="B17" s="20">
        <f>MIN($F$3:$F$10)</f>
        <v>25547</v>
      </c>
      <c r="C17" s="20">
        <f>MIN($H$3:$H$10)</f>
        <v>13022</v>
      </c>
      <c r="D17" s="21">
        <f>MIN($J$3:$J$10)</f>
        <v>364047</v>
      </c>
    </row>
  </sheetData>
  <sortState xmlns:xlrd2="http://schemas.microsoft.com/office/spreadsheetml/2017/richdata2" ref="A3:K10">
    <sortCondition descending="1" ref="H3:H10"/>
  </sortState>
  <mergeCells count="3">
    <mergeCell ref="A1:K1"/>
    <mergeCell ref="M2:N2"/>
    <mergeCell ref="P2:Q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2020-04-23T21:29:24Z</dcterms:created>
  <dcterms:modified xsi:type="dcterms:W3CDTF">2020-04-24T00:49:17Z</dcterms:modified>
</cp:coreProperties>
</file>