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FC37FEC7-8B44-44DF-BF79-68D20DB4EA46}" xr6:coauthVersionLast="45" xr6:coauthVersionMax="45" xr10:uidLastSave="{00000000-0000-0000-0000-000000000000}"/>
  <bookViews>
    <workbookView xWindow="-108" yWindow="-108" windowWidth="23256" windowHeight="12576" xr2:uid="{30B0EF4F-9C44-4839-86DF-8D013A907E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B17" i="1"/>
  <c r="B16" i="1"/>
  <c r="G13" i="1"/>
  <c r="F9" i="1"/>
  <c r="H9" i="1" s="1"/>
  <c r="F3" i="1"/>
  <c r="H3" i="1" s="1"/>
  <c r="F7" i="1"/>
  <c r="H7" i="1" s="1"/>
  <c r="E9" i="1"/>
  <c r="E4" i="1"/>
  <c r="F4" i="1" s="1"/>
  <c r="H4" i="1" s="1"/>
  <c r="E8" i="1"/>
  <c r="F8" i="1" s="1"/>
  <c r="H8" i="1" s="1"/>
  <c r="E11" i="1"/>
  <c r="F11" i="1" s="1"/>
  <c r="H11" i="1" s="1"/>
  <c r="E10" i="1"/>
  <c r="F10" i="1" s="1"/>
  <c r="H10" i="1" s="1"/>
  <c r="E3" i="1"/>
  <c r="E6" i="1"/>
  <c r="F6" i="1" s="1"/>
  <c r="H6" i="1" s="1"/>
  <c r="E5" i="1"/>
  <c r="F5" i="1" s="1"/>
  <c r="H5" i="1" s="1"/>
  <c r="E7" i="1"/>
  <c r="D9" i="1"/>
  <c r="D4" i="1"/>
  <c r="D8" i="1"/>
  <c r="D11" i="1"/>
  <c r="D10" i="1"/>
  <c r="D3" i="1"/>
  <c r="D6" i="1"/>
  <c r="D5" i="1"/>
  <c r="D7" i="1"/>
  <c r="I6" i="1" l="1"/>
  <c r="J6" i="1" s="1"/>
  <c r="K6" i="1" s="1"/>
  <c r="C17" i="1"/>
  <c r="H13" i="1"/>
  <c r="C18" i="1"/>
  <c r="I3" i="1"/>
  <c r="J3" i="1" s="1"/>
  <c r="C16" i="1"/>
  <c r="J9" i="1"/>
  <c r="I9" i="1"/>
  <c r="I5" i="1"/>
  <c r="J5" i="1" s="1"/>
  <c r="I10" i="1"/>
  <c r="J10" i="1" s="1"/>
  <c r="I4" i="1"/>
  <c r="J4" i="1" s="1"/>
  <c r="J7" i="1"/>
  <c r="I7" i="1"/>
  <c r="I11" i="1"/>
  <c r="J11" i="1" s="1"/>
  <c r="I8" i="1"/>
  <c r="J8" i="1"/>
  <c r="K4" i="1" l="1"/>
  <c r="K11" i="1"/>
  <c r="K5" i="1"/>
  <c r="D17" i="1"/>
  <c r="J13" i="1"/>
  <c r="K3" i="1"/>
  <c r="D16" i="1"/>
  <c r="D18" i="1"/>
  <c r="K10" i="1"/>
  <c r="K9" i="1"/>
  <c r="K8" i="1"/>
  <c r="K7" i="1"/>
</calcChain>
</file>

<file path=xl/sharedStrings.xml><?xml version="1.0" encoding="utf-8"?>
<sst xmlns="http://schemas.openxmlformats.org/spreadsheetml/2006/main" count="42" uniqueCount="34">
  <si>
    <t>販売先別請求額一覧表</t>
    <rPh sb="0" eb="3">
      <t>ハンバイサキ</t>
    </rPh>
    <rPh sb="3" eb="4">
      <t>ベツ</t>
    </rPh>
    <rPh sb="4" eb="6">
      <t>セイキュウ</t>
    </rPh>
    <rPh sb="6" eb="7">
      <t>ガク</t>
    </rPh>
    <rPh sb="7" eb="9">
      <t>イチラン</t>
    </rPh>
    <rPh sb="9" eb="10">
      <t>ヒョウ</t>
    </rPh>
    <phoneticPr fontId="1"/>
  </si>
  <si>
    <t>販CO</t>
    <rPh sb="0" eb="1">
      <t>ハン</t>
    </rPh>
    <phoneticPr fontId="1"/>
  </si>
  <si>
    <t>販売先名</t>
    <rPh sb="0" eb="2">
      <t>ハンバイ</t>
    </rPh>
    <rPh sb="2" eb="3">
      <t>サキ</t>
    </rPh>
    <rPh sb="3" eb="4">
      <t>メイ</t>
    </rPh>
    <phoneticPr fontId="1"/>
  </si>
  <si>
    <t>商CO</t>
    <rPh sb="0" eb="1">
      <t>ショウ</t>
    </rPh>
    <phoneticPr fontId="1"/>
  </si>
  <si>
    <t>商品名</t>
    <rPh sb="0" eb="3">
      <t>ショウヒンメイ</t>
    </rPh>
    <phoneticPr fontId="1"/>
  </si>
  <si>
    <t>原価</t>
    <rPh sb="0" eb="2">
      <t>ゲンカ</t>
    </rPh>
    <phoneticPr fontId="1"/>
  </si>
  <si>
    <t>定価</t>
    <rPh sb="0" eb="2">
      <t>テイカ</t>
    </rPh>
    <phoneticPr fontId="1"/>
  </si>
  <si>
    <t>販売数</t>
    <rPh sb="0" eb="2">
      <t>ハンバイ</t>
    </rPh>
    <rPh sb="2" eb="3">
      <t>スウ</t>
    </rPh>
    <phoneticPr fontId="1"/>
  </si>
  <si>
    <t>金額</t>
    <rPh sb="0" eb="2">
      <t>キンガク</t>
    </rPh>
    <phoneticPr fontId="1"/>
  </si>
  <si>
    <t>値引率</t>
    <rPh sb="0" eb="2">
      <t>ネビキ</t>
    </rPh>
    <rPh sb="2" eb="3">
      <t>リツ</t>
    </rPh>
    <phoneticPr fontId="1"/>
  </si>
  <si>
    <t>請求額</t>
    <rPh sb="0" eb="2">
      <t>セイキュウ</t>
    </rPh>
    <rPh sb="2" eb="3">
      <t>ガク</t>
    </rPh>
    <phoneticPr fontId="1"/>
  </si>
  <si>
    <t>構成比率</t>
    <rPh sb="0" eb="2">
      <t>コウセイ</t>
    </rPh>
    <rPh sb="2" eb="4">
      <t>ヒリツ</t>
    </rPh>
    <phoneticPr fontId="1"/>
  </si>
  <si>
    <t>東海総業</t>
    <rPh sb="0" eb="2">
      <t>トウカイ</t>
    </rPh>
    <rPh sb="2" eb="4">
      <t>ソウギョウ</t>
    </rPh>
    <phoneticPr fontId="1"/>
  </si>
  <si>
    <t>和田商会</t>
    <rPh sb="0" eb="2">
      <t>ワダ</t>
    </rPh>
    <rPh sb="2" eb="4">
      <t>ショウカイ</t>
    </rPh>
    <phoneticPr fontId="1"/>
  </si>
  <si>
    <t>鈴木商店</t>
    <rPh sb="0" eb="2">
      <t>スズキ</t>
    </rPh>
    <rPh sb="2" eb="4">
      <t>ショウテン</t>
    </rPh>
    <phoneticPr fontId="1"/>
  </si>
  <si>
    <t>コスモス</t>
    <phoneticPr fontId="1"/>
  </si>
  <si>
    <t>佐藤商事</t>
    <rPh sb="0" eb="2">
      <t>サトウ</t>
    </rPh>
    <rPh sb="2" eb="4">
      <t>ショウジ</t>
    </rPh>
    <phoneticPr fontId="1"/>
  </si>
  <si>
    <t>ＳＫ食品</t>
    <rPh sb="2" eb="4">
      <t>ショクヒン</t>
    </rPh>
    <phoneticPr fontId="1"/>
  </si>
  <si>
    <t>星ストア</t>
    <rPh sb="0" eb="1">
      <t>ホシ</t>
    </rPh>
    <phoneticPr fontId="1"/>
  </si>
  <si>
    <t>堀内企画</t>
    <rPh sb="0" eb="2">
      <t>ホリウチ</t>
    </rPh>
    <rPh sb="2" eb="4">
      <t>キカク</t>
    </rPh>
    <phoneticPr fontId="1"/>
  </si>
  <si>
    <t>山下物産</t>
    <rPh sb="0" eb="2">
      <t>ヤマシタ</t>
    </rPh>
    <rPh sb="2" eb="4">
      <t>ブッサン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</si>
  <si>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</si>
  <si>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</si>
  <si>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</si>
  <si>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</si>
  <si>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商品テーブル</t>
    <rPh sb="0" eb="2">
      <t>ショウヒン</t>
    </rPh>
    <phoneticPr fontId="1"/>
  </si>
  <si>
    <t>Ａ商品</t>
    <rPh sb="1" eb="3">
      <t>ショウヒン</t>
    </rPh>
    <phoneticPr fontId="1"/>
  </si>
  <si>
    <t>Ｂ商品</t>
    <rPh sb="1" eb="3">
      <t>ショウヒン</t>
    </rPh>
    <phoneticPr fontId="1"/>
  </si>
  <si>
    <t>Ｃ商品</t>
    <rPh sb="1" eb="3">
      <t>ショウヒン</t>
    </rPh>
    <phoneticPr fontId="1"/>
  </si>
  <si>
    <t>Ｄ商品</t>
    <rPh sb="1" eb="3">
      <t>ショウヒン</t>
    </rPh>
    <phoneticPr fontId="1"/>
  </si>
  <si>
    <t>Ｅ商品</t>
    <rPh sb="1" eb="3">
      <t>ショウヒン</t>
    </rPh>
    <phoneticPr fontId="1"/>
  </si>
  <si>
    <t>450以上　または　100万以上</t>
    <rPh sb="3" eb="5">
      <t>イジョウ</t>
    </rPh>
    <rPh sb="13" eb="14">
      <t>マン</t>
    </rPh>
    <rPh sb="14" eb="16">
      <t>イジョウ</t>
    </rPh>
    <phoneticPr fontId="1"/>
  </si>
  <si>
    <t>それ以外</t>
    <rPh sb="2" eb="4">
      <t>イガイ</t>
    </rPh>
    <phoneticPr fontId="1"/>
  </si>
  <si>
    <t>販売数　　　　　　金額</t>
    <rPh sb="0" eb="2">
      <t>ハンバイ</t>
    </rPh>
    <rPh sb="2" eb="3">
      <t>スウ</t>
    </rPh>
    <rPh sb="9" eb="11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</si>
</sst>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177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6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販売先別の請求額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Sheet1!$J$2</c:f>
              <c:strCache>
                <c:ptCount val="1"/>
                <c:pt idx="0">
                  <c:v>請求額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Sheet1!$B$3:$B$11</c:f>
              <c:strCache>
                <c:ptCount val="9"/>
                <c:pt idx="0">
                  <c:v>星ストア</c:v>
                </c:pt>
                <c:pt idx="1">
                  <c:v>鈴木商店</c:v>
                </c:pt>
                <c:pt idx="2">
                  <c:v>山下物産</c:v>
                </c:pt>
                <c:pt idx="3">
                  <c:v>堀内企画</c:v>
                </c:pt>
                <c:pt idx="4">
                  <c:v>東海総業</c:v>
                </c:pt>
                <c:pt idx="5">
                  <c:v>コスモス</c:v>
                </c:pt>
                <c:pt idx="6">
                  <c:v>和田商会</c:v>
                </c:pt>
                <c:pt idx="7">
                  <c:v>ＳＫ食品</c:v>
                </c:pt>
                <c:pt idx="8">
                  <c:v>佐藤商事</c:v>
                </c:pt>
              </c:strCache>
            </c:strRef>
          </c:cat>
          <c:val>
            <c:numRef>
              <c:f>Sheet1!$J$3:$J$11</c:f>
              <c:numCache>
                <c:formatCode>#,##0_ </c:formatCode>
                <c:ptCount val="9"/>
                <c:pt idx="0">
                  <c:v>1080351</c:v>
                </c:pt>
                <c:pt idx="1">
                  <c:v>1028794</c:v>
                </c:pt>
                <c:pt idx="2">
                  <c:v>928309</c:v>
                </c:pt>
                <c:pt idx="3">
                  <c:v>914127</c:v>
                </c:pt>
                <c:pt idx="4">
                  <c:v>860103</c:v>
                </c:pt>
                <c:pt idx="5">
                  <c:v>843165</c:v>
                </c:pt>
                <c:pt idx="6">
                  <c:v>781129</c:v>
                </c:pt>
                <c:pt idx="7">
                  <c:v>776800</c:v>
                </c:pt>
                <c:pt idx="8">
                  <c:v>756143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A-462D-90A7-2C17CB441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9953736"/>
        <c:axId val="949946848"/>
      </c:barChart>
      <c:catAx>
        <c:axId val="94995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9946848"/>
        <c:crosses val="autoZero"/>
        <c:auto val="1"/>
        <c:lblAlgn val="ctr"/>
        <c:lblOffset val="100"/>
        <c:noMultiLvlLbl val="0"/>
      </c:catAx>
      <c:valAx>
        <c:axId val="94994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995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255270</xdr:colOff>
      <xdr:row>13</xdr:row>
      <xdr:rowOff>133350</xdr:rowOff>
    </xdr:from>
    <xdr:to>
      <xdr:col>12</xdr:col>
      <xdr:colOff>53340</xdr:colOff>
      <xdr:row>25</xdr:row>
      <xdr:rowOff>118110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BCED009-7D58-4D0B-9C6D-D9A33BDF55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FD2C-5BD4-4C0A-8F76-F4042359C686}">
  <dimension ref="A1:P18"/>
  <sheetViews>
    <sheetView tabSelected="1" topLeftCell="A4" workbookViewId="0">
      <selection activeCell="N19" sqref="N19"/>
    </sheetView>
  </sheetViews>
  <sheetFormatPr defaultRowHeight="18" x14ac:dyDescent="0.45"/>
  <cols>
    <col min="1" max="1" width="5.69921875" bestFit="1" customWidth="1"/>
    <col min="2" max="2" width="8.69921875" bestFit="1" customWidth="1"/>
    <col min="3" max="4" width="9.8984375" bestFit="1" customWidth="1"/>
    <col min="5" max="6" width="6.3984375" bestFit="1" customWidth="1"/>
    <col min="7" max="7" width="6.796875" bestFit="1" customWidth="1"/>
    <col min="8" max="8" width="9.8984375" bestFit="1" customWidth="1"/>
    <col min="9" max="9" width="6.796875" bestFit="1" customWidth="1"/>
    <col min="10" max="10" width="9.8984375" bestFit="1" customWidth="1"/>
    <col min="11" max="11" width="8.59765625" bestFit="1" customWidth="1"/>
    <col min="12" max="12" width="4.69921875" customWidth="1"/>
    <col min="16" max="16" width="6.796875" bestFit="1" customWidth="1"/>
  </cols>
  <sheetData>
    <row r="1" spans="1:16" ht="18.600000000000001" thickBot="1" x14ac:dyDescent="0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x14ac:dyDescent="0.4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M2" s="20" t="s">
        <v>25</v>
      </c>
      <c r="N2" s="20"/>
      <c r="O2" s="20"/>
    </row>
    <row r="3" spans="1:16" x14ac:dyDescent="0.45">
      <c r="A3" s="8">
        <v>107</v>
      </c>
      <c r="B3" s="2" t="s">
        <v>18</v>
      </c>
      <c r="C3" s="2">
        <v>12</v>
      </c>
      <c r="D3" s="2" t="str">
        <f t="shared" ref="D3:D11" si="0">VLOOKUP($C3,$M$4:$O$8,2,0)</f>
        <v>Ｂ商品</v>
      </c>
      <c r="E3" s="3">
        <f t="shared" ref="E3:E11" si="1">VLOOKUP($C3,$M$4:$O$8,3,0)</f>
        <v>1987</v>
      </c>
      <c r="F3" s="3">
        <f t="shared" ref="F3:F11" si="2">ROUNDUP(E3*1.29,0)</f>
        <v>2564</v>
      </c>
      <c r="G3" s="2">
        <v>461</v>
      </c>
      <c r="H3" s="3">
        <f t="shared" ref="H3:H11" si="3">F3*G3</f>
        <v>1182004</v>
      </c>
      <c r="I3" s="4">
        <f t="shared" ref="I3:I11" si="4">IF(OR(G3&gt;=450,H3&gt;=1000000),$P$12,$P$13)</f>
        <v>8.5999999999999993E-2</v>
      </c>
      <c r="J3" s="3">
        <f t="shared" ref="J3:J11" si="5">ROUNDDOWN(H3*(1-I3),0)</f>
        <v>1080351</v>
      </c>
      <c r="K3" s="9">
        <f t="shared" ref="K3:K11" si="6">ROUND(J3/SUM($J$3:$J$11),3)</f>
        <v>0.13600000000000001</v>
      </c>
      <c r="M3" s="1" t="s">
        <v>3</v>
      </c>
      <c r="N3" s="1" t="s">
        <v>4</v>
      </c>
      <c r="O3" s="1" t="s">
        <v>5</v>
      </c>
    </row>
    <row r="4" spans="1:16" x14ac:dyDescent="0.45">
      <c r="A4" s="8">
        <v>103</v>
      </c>
      <c r="B4" s="2" t="s">
        <v>14</v>
      </c>
      <c r="C4" s="2">
        <v>12</v>
      </c>
      <c r="D4" s="2" t="str">
        <f t="shared" si="0"/>
        <v>Ｂ商品</v>
      </c>
      <c r="E4" s="3">
        <f t="shared" si="1"/>
        <v>1987</v>
      </c>
      <c r="F4" s="3">
        <f t="shared" si="2"/>
        <v>2564</v>
      </c>
      <c r="G4" s="2">
        <v>439</v>
      </c>
      <c r="H4" s="3">
        <f t="shared" si="3"/>
        <v>1125596</v>
      </c>
      <c r="I4" s="4">
        <f t="shared" si="4"/>
        <v>8.5999999999999993E-2</v>
      </c>
      <c r="J4" s="3">
        <f t="shared" si="5"/>
        <v>1028794</v>
      </c>
      <c r="K4" s="9">
        <f t="shared" si="6"/>
        <v>0.129</v>
      </c>
      <c r="M4" s="2">
        <v>11</v>
      </c>
      <c r="N4" s="2" t="s">
        <v>26</v>
      </c>
      <c r="O4" s="3">
        <v>1635</v>
      </c>
    </row>
    <row r="5" spans="1:16" x14ac:dyDescent="0.45">
      <c r="A5" s="8">
        <v>109</v>
      </c>
      <c r="B5" s="2" t="s">
        <v>20</v>
      </c>
      <c r="C5" s="2">
        <v>14</v>
      </c>
      <c r="D5" s="2" t="str">
        <f t="shared" si="0"/>
        <v>Ｄ商品</v>
      </c>
      <c r="E5" s="3">
        <f t="shared" si="1"/>
        <v>1879</v>
      </c>
      <c r="F5" s="3">
        <f t="shared" si="2"/>
        <v>2424</v>
      </c>
      <c r="G5" s="2">
        <v>419</v>
      </c>
      <c r="H5" s="3">
        <f t="shared" si="3"/>
        <v>1015656</v>
      </c>
      <c r="I5" s="4">
        <f t="shared" si="4"/>
        <v>8.5999999999999993E-2</v>
      </c>
      <c r="J5" s="3">
        <f t="shared" si="5"/>
        <v>928309</v>
      </c>
      <c r="K5" s="9">
        <f t="shared" si="6"/>
        <v>0.11600000000000001</v>
      </c>
      <c r="M5" s="2">
        <v>12</v>
      </c>
      <c r="N5" s="2" t="s">
        <v>27</v>
      </c>
      <c r="O5" s="3">
        <v>1987</v>
      </c>
    </row>
    <row r="6" spans="1:16" x14ac:dyDescent="0.45">
      <c r="A6" s="8">
        <v>108</v>
      </c>
      <c r="B6" s="2" t="s">
        <v>19</v>
      </c>
      <c r="C6" s="2">
        <v>11</v>
      </c>
      <c r="D6" s="2" t="str">
        <f t="shared" si="0"/>
        <v>Ａ商品</v>
      </c>
      <c r="E6" s="3">
        <f t="shared" si="1"/>
        <v>1635</v>
      </c>
      <c r="F6" s="3">
        <f t="shared" si="2"/>
        <v>2110</v>
      </c>
      <c r="G6" s="2">
        <v>474</v>
      </c>
      <c r="H6" s="3">
        <f t="shared" si="3"/>
        <v>1000140</v>
      </c>
      <c r="I6" s="4">
        <f t="shared" si="4"/>
        <v>8.5999999999999993E-2</v>
      </c>
      <c r="J6" s="3">
        <f t="shared" si="5"/>
        <v>914127</v>
      </c>
      <c r="K6" s="9">
        <f t="shared" si="6"/>
        <v>0.115</v>
      </c>
      <c r="M6" s="2">
        <v>13</v>
      </c>
      <c r="N6" s="2" t="s">
        <v>28</v>
      </c>
      <c r="O6" s="3">
        <v>1743</v>
      </c>
    </row>
    <row r="7" spans="1:16" x14ac:dyDescent="0.45">
      <c r="A7" s="8">
        <v>101</v>
      </c>
      <c r="B7" s="2" t="s">
        <v>12</v>
      </c>
      <c r="C7" s="2">
        <v>13</v>
      </c>
      <c r="D7" s="2" t="str">
        <f t="shared" si="0"/>
        <v>Ｃ商品</v>
      </c>
      <c r="E7" s="3">
        <f t="shared" si="1"/>
        <v>1743</v>
      </c>
      <c r="F7" s="3">
        <f t="shared" si="2"/>
        <v>2249</v>
      </c>
      <c r="G7" s="2">
        <v>413</v>
      </c>
      <c r="H7" s="3">
        <f t="shared" si="3"/>
        <v>928837</v>
      </c>
      <c r="I7" s="4">
        <f t="shared" si="4"/>
        <v>7.3999999999999996E-2</v>
      </c>
      <c r="J7" s="3">
        <f t="shared" si="5"/>
        <v>860103</v>
      </c>
      <c r="K7" s="9">
        <f t="shared" si="6"/>
        <v>0.108</v>
      </c>
      <c r="M7" s="2">
        <v>14</v>
      </c>
      <c r="N7" s="2" t="s">
        <v>29</v>
      </c>
      <c r="O7" s="3">
        <v>1879</v>
      </c>
    </row>
    <row r="8" spans="1:16" x14ac:dyDescent="0.45">
      <c r="A8" s="8">
        <v>104</v>
      </c>
      <c r="B8" s="2" t="s">
        <v>15</v>
      </c>
      <c r="C8" s="2">
        <v>15</v>
      </c>
      <c r="D8" s="2" t="str">
        <f t="shared" si="0"/>
        <v>Ｅ商品</v>
      </c>
      <c r="E8" s="3">
        <f t="shared" si="1"/>
        <v>1589</v>
      </c>
      <c r="F8" s="3">
        <f t="shared" si="2"/>
        <v>2050</v>
      </c>
      <c r="G8" s="2">
        <v>450</v>
      </c>
      <c r="H8" s="3">
        <f t="shared" si="3"/>
        <v>922500</v>
      </c>
      <c r="I8" s="4">
        <f t="shared" si="4"/>
        <v>8.5999999999999993E-2</v>
      </c>
      <c r="J8" s="3">
        <f t="shared" si="5"/>
        <v>843165</v>
      </c>
      <c r="K8" s="9">
        <f t="shared" si="6"/>
        <v>0.106</v>
      </c>
      <c r="M8" s="2">
        <v>15</v>
      </c>
      <c r="N8" s="2" t="s">
        <v>30</v>
      </c>
      <c r="O8" s="3">
        <v>1589</v>
      </c>
    </row>
    <row r="9" spans="1:16" x14ac:dyDescent="0.45">
      <c r="A9" s="8">
        <v>102</v>
      </c>
      <c r="B9" s="2" t="s">
        <v>13</v>
      </c>
      <c r="C9" s="2">
        <v>14</v>
      </c>
      <c r="D9" s="2" t="str">
        <f t="shared" si="0"/>
        <v>Ｄ商品</v>
      </c>
      <c r="E9" s="3">
        <f t="shared" si="1"/>
        <v>1879</v>
      </c>
      <c r="F9" s="3">
        <f t="shared" si="2"/>
        <v>2424</v>
      </c>
      <c r="G9" s="2">
        <v>348</v>
      </c>
      <c r="H9" s="3">
        <f t="shared" si="3"/>
        <v>843552</v>
      </c>
      <c r="I9" s="4">
        <f t="shared" si="4"/>
        <v>7.3999999999999996E-2</v>
      </c>
      <c r="J9" s="3">
        <f t="shared" si="5"/>
        <v>781129</v>
      </c>
      <c r="K9" s="9">
        <f t="shared" si="6"/>
        <v>9.8000000000000004E-2</v>
      </c>
    </row>
    <row r="10" spans="1:16" x14ac:dyDescent="0.45">
      <c r="A10" s="8">
        <v>106</v>
      </c>
      <c r="B10" s="2" t="s">
        <v>17</v>
      </c>
      <c r="C10" s="2">
        <v>13</v>
      </c>
      <c r="D10" s="2" t="str">
        <f t="shared" si="0"/>
        <v>Ｃ商品</v>
      </c>
      <c r="E10" s="3">
        <f t="shared" si="1"/>
        <v>1743</v>
      </c>
      <c r="F10" s="3">
        <f t="shared" si="2"/>
        <v>2249</v>
      </c>
      <c r="G10" s="2">
        <v>373</v>
      </c>
      <c r="H10" s="3">
        <f t="shared" si="3"/>
        <v>838877</v>
      </c>
      <c r="I10" s="4">
        <f t="shared" si="4"/>
        <v>7.3999999999999996E-2</v>
      </c>
      <c r="J10" s="3">
        <f t="shared" si="5"/>
        <v>776800</v>
      </c>
      <c r="K10" s="9">
        <f t="shared" si="6"/>
        <v>9.7000000000000003E-2</v>
      </c>
      <c r="M10" s="23" t="s">
        <v>9</v>
      </c>
      <c r="N10" s="23"/>
      <c r="O10" s="23"/>
      <c r="P10" s="23"/>
    </row>
    <row r="11" spans="1:16" x14ac:dyDescent="0.45">
      <c r="A11" s="8">
        <v>105</v>
      </c>
      <c r="B11" s="2" t="s">
        <v>16</v>
      </c>
      <c r="C11" s="2">
        <v>11</v>
      </c>
      <c r="D11" s="2" t="str">
        <f t="shared" si="0"/>
        <v>Ａ商品</v>
      </c>
      <c r="E11" s="3">
        <f t="shared" si="1"/>
        <v>1635</v>
      </c>
      <c r="F11" s="3">
        <f t="shared" si="2"/>
        <v>2110</v>
      </c>
      <c r="G11" s="2">
        <v>387</v>
      </c>
      <c r="H11" s="3">
        <f t="shared" si="3"/>
        <v>816570</v>
      </c>
      <c r="I11" s="4">
        <f t="shared" si="4"/>
        <v>7.3999999999999996E-2</v>
      </c>
      <c r="J11" s="3">
        <f t="shared" si="5"/>
        <v>756143</v>
      </c>
      <c r="K11" s="9">
        <f t="shared" si="6"/>
        <v>9.5000000000000001E-2</v>
      </c>
      <c r="M11" s="21" t="s">
        <v>33</v>
      </c>
      <c r="N11" s="21"/>
      <c r="O11" s="21"/>
      <c r="P11" s="1" t="s">
        <v>9</v>
      </c>
    </row>
    <row r="12" spans="1:16" x14ac:dyDescent="0.45">
      <c r="A12" s="8"/>
      <c r="B12" s="2"/>
      <c r="C12" s="2"/>
      <c r="D12" s="2"/>
      <c r="E12" s="2"/>
      <c r="F12" s="2"/>
      <c r="G12" s="2"/>
      <c r="H12" s="2"/>
      <c r="I12" s="2"/>
      <c r="J12" s="2"/>
      <c r="K12" s="10"/>
      <c r="M12" s="22" t="s">
        <v>31</v>
      </c>
      <c r="N12" s="22"/>
      <c r="O12" s="22"/>
      <c r="P12" s="4">
        <v>8.5999999999999993E-2</v>
      </c>
    </row>
    <row r="13" spans="1:16" ht="18.600000000000001" thickBot="1" x14ac:dyDescent="0.5">
      <c r="A13" s="11"/>
      <c r="B13" s="12" t="s">
        <v>21</v>
      </c>
      <c r="C13" s="12"/>
      <c r="D13" s="12"/>
      <c r="E13" s="12"/>
      <c r="F13" s="12"/>
      <c r="G13" s="13">
        <f>SUM(G3:G11)</f>
        <v>3764</v>
      </c>
      <c r="H13" s="13">
        <f>SUM(H3:H11)</f>
        <v>8673732</v>
      </c>
      <c r="I13" s="12"/>
      <c r="J13" s="13">
        <f>SUM(J3:J11)</f>
        <v>7968921</v>
      </c>
      <c r="K13" s="14"/>
      <c r="M13" s="22" t="s">
        <v>32</v>
      </c>
      <c r="N13" s="22"/>
      <c r="O13" s="22"/>
      <c r="P13" s="4">
        <v>7.3999999999999996E-2</v>
      </c>
    </row>
    <row r="14" spans="1:16" ht="18.600000000000001" thickBot="1" x14ac:dyDescent="0.5"/>
    <row r="15" spans="1:16" x14ac:dyDescent="0.45">
      <c r="A15" s="15"/>
      <c r="B15" s="6" t="s">
        <v>7</v>
      </c>
      <c r="C15" s="6" t="s">
        <v>8</v>
      </c>
      <c r="D15" s="7" t="s">
        <v>10</v>
      </c>
    </row>
    <row r="16" spans="1:16" x14ac:dyDescent="0.45">
      <c r="A16" s="18" t="s">
        <v>22</v>
      </c>
      <c r="B16" s="3">
        <f>ROUND(AVERAGE(G3:G11),0)</f>
        <v>418</v>
      </c>
      <c r="C16" s="3">
        <f>ROUND(AVERAGE(H3:H11),0)</f>
        <v>963748</v>
      </c>
      <c r="D16" s="16">
        <f>ROUND(AVERAGE(J3:J11),0)</f>
        <v>885436</v>
      </c>
    </row>
    <row r="17" spans="1:4" x14ac:dyDescent="0.45">
      <c r="A17" s="18" t="s">
        <v>23</v>
      </c>
      <c r="B17" s="3">
        <f>MAX(G3:G11)</f>
        <v>474</v>
      </c>
      <c r="C17" s="3">
        <f t="shared" ref="C17" si="7">MAX(H3:H11)</f>
        <v>1182004</v>
      </c>
      <c r="D17" s="16">
        <f>MAX(J3:J11)</f>
        <v>1080351</v>
      </c>
    </row>
    <row r="18" spans="1:4" ht="18.600000000000001" thickBot="1" x14ac:dyDescent="0.5">
      <c r="A18" s="11" t="s">
        <v>24</v>
      </c>
      <c r="B18" s="13">
        <f>MIN(G3:G11)</f>
        <v>348</v>
      </c>
      <c r="C18" s="13">
        <f t="shared" ref="C18" si="8">MIN(H3:H11)</f>
        <v>816570</v>
      </c>
      <c r="D18" s="17">
        <f>MIN(J3:J11)</f>
        <v>756143</v>
      </c>
    </row>
  </sheetData>
  <sortState xmlns:xlrd2="http://schemas.microsoft.com/office/spreadsheetml/2017/richdata2" ref="A3:K11">
    <sortCondition descending="1" ref="J3:J11"/>
  </sortState>
  <mergeCells count="6">
    <mergeCell ref="A1:K1"/>
    <mergeCell ref="M2:O2"/>
    <mergeCell ref="M11:O11"/>
    <mergeCell ref="M12:O12"/>
    <mergeCell ref="M13:O13"/>
    <mergeCell ref="M10:P10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2020-04-18T01:14:32Z</dcterms:created>
  <dcterms:modified xsi:type="dcterms:W3CDTF">2020-04-22T00:27:16Z</dcterms:modified>
</cp:coreProperties>
</file>